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_Nick\Fractional\Content\Destination-Clubs\_Cost Per Night\Latest-Working-Model\"/>
    </mc:Choice>
  </mc:AlternateContent>
  <xr:revisionPtr revIDLastSave="0" documentId="13_ncr:1_{961B01CE-6A37-46AA-B6B6-28206D1719D3}" xr6:coauthVersionLast="47" xr6:coauthVersionMax="47" xr10:uidLastSave="{00000000-0000-0000-0000-000000000000}"/>
  <bookViews>
    <workbookView xWindow="-110" yWindow="-110" windowWidth="19420" windowHeight="10420" tabRatio="604" activeTab="1" xr2:uid="{00000000-000D-0000-FFFF-FFFF00000000}"/>
  </bookViews>
  <sheets>
    <sheet name="Instructions (1)" sheetId="6" r:id="rId1"/>
    <sheet name="Cost per Night (1)" sheetId="3" r:id="rId2"/>
    <sheet name="Instructions (2)" sheetId="9" r:id="rId3"/>
    <sheet name="Simple Cost per Night (2)" sheetId="8" r:id="rId4"/>
    <sheet name="Instructions (3)" sheetId="11" r:id="rId5"/>
    <sheet name="NPV Cost per Night (3)" sheetId="7" r:id="rId6"/>
    <sheet name="COMPARE RESULTS"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3" l="1"/>
  <c r="D26" i="3"/>
  <c r="D45" i="3"/>
  <c r="D46" i="3"/>
  <c r="B40" i="10"/>
  <c r="B41" i="10"/>
  <c r="B45" i="7"/>
  <c r="B46" i="7"/>
  <c r="B45" i="8"/>
  <c r="B46" i="8"/>
  <c r="J4" i="10" l="1"/>
  <c r="K4" i="10"/>
  <c r="L4" i="10"/>
  <c r="P4" i="10"/>
  <c r="Q4" i="10"/>
  <c r="R4" i="10"/>
  <c r="A7" i="10"/>
  <c r="H7" i="10"/>
  <c r="A8" i="10"/>
  <c r="H8" i="10"/>
  <c r="A9" i="10"/>
  <c r="H9" i="10"/>
  <c r="A10" i="10"/>
  <c r="H10" i="10"/>
  <c r="A11" i="10"/>
  <c r="B11" i="10"/>
  <c r="A12" i="10"/>
  <c r="B12" i="10"/>
  <c r="H12" i="10"/>
  <c r="A13" i="10"/>
  <c r="B13" i="10"/>
  <c r="H13" i="10"/>
  <c r="A14" i="10"/>
  <c r="B14" i="10"/>
  <c r="H14" i="10"/>
  <c r="A15" i="10"/>
  <c r="B15" i="10"/>
  <c r="H15" i="10"/>
  <c r="A16" i="10"/>
  <c r="B16" i="10"/>
  <c r="H16" i="10"/>
  <c r="A17" i="10"/>
  <c r="B17" i="10"/>
  <c r="H17" i="10"/>
  <c r="A18" i="10"/>
  <c r="B18" i="10"/>
  <c r="H18" i="10"/>
  <c r="A19" i="10"/>
  <c r="B19" i="10"/>
  <c r="H19" i="10"/>
  <c r="A20" i="10"/>
  <c r="H20" i="10"/>
  <c r="A21" i="10"/>
  <c r="B21" i="10"/>
  <c r="H21" i="10"/>
  <c r="A22" i="10"/>
  <c r="B22" i="10"/>
  <c r="H22" i="10"/>
  <c r="A23" i="10"/>
  <c r="B23" i="10"/>
  <c r="H23" i="10"/>
  <c r="A24" i="10"/>
  <c r="B24" i="10"/>
  <c r="H24" i="10"/>
  <c r="A25" i="10"/>
  <c r="B25" i="10"/>
  <c r="H25" i="10"/>
  <c r="A26" i="10"/>
  <c r="B26" i="10"/>
  <c r="H26" i="10"/>
  <c r="A27" i="10"/>
  <c r="B27" i="10"/>
  <c r="H27" i="10"/>
  <c r="A28" i="10"/>
  <c r="B28" i="10"/>
  <c r="H28" i="10"/>
  <c r="A29" i="10"/>
  <c r="H29" i="10"/>
  <c r="A30" i="10"/>
  <c r="B30" i="10"/>
  <c r="H30" i="10"/>
  <c r="A31" i="10"/>
  <c r="B31" i="10"/>
  <c r="H31" i="10"/>
  <c r="A32" i="10"/>
  <c r="B32" i="10"/>
  <c r="H32" i="10"/>
  <c r="A33" i="10"/>
  <c r="B33" i="10"/>
  <c r="H33" i="10"/>
  <c r="A34" i="10"/>
  <c r="B34" i="10"/>
  <c r="H34" i="10"/>
  <c r="A35" i="10"/>
  <c r="B35" i="10"/>
  <c r="H35" i="10"/>
  <c r="A36" i="10"/>
  <c r="B36" i="10"/>
  <c r="H36" i="10"/>
  <c r="A37" i="10"/>
  <c r="B37" i="10"/>
  <c r="H37" i="10"/>
  <c r="A38" i="10"/>
  <c r="B38" i="10"/>
  <c r="H38" i="10"/>
  <c r="A39" i="10"/>
  <c r="B39" i="10"/>
  <c r="H39" i="10"/>
  <c r="A40" i="10"/>
  <c r="H40" i="10"/>
  <c r="N40" i="10"/>
  <c r="A41" i="10"/>
  <c r="H41" i="10"/>
  <c r="N41" i="10"/>
  <c r="A42" i="10"/>
  <c r="B42" i="10"/>
  <c r="H42" i="10"/>
  <c r="A43" i="10"/>
  <c r="B43" i="10"/>
  <c r="H43" i="10"/>
  <c r="A44" i="10"/>
  <c r="B44" i="10"/>
  <c r="H44" i="10"/>
  <c r="A45" i="10"/>
  <c r="B45" i="10"/>
  <c r="H45" i="10"/>
  <c r="A46" i="10"/>
  <c r="B46" i="10"/>
  <c r="H46" i="10"/>
  <c r="A47" i="10"/>
  <c r="B47" i="10"/>
  <c r="H47" i="10"/>
  <c r="A48" i="10"/>
  <c r="B48" i="10"/>
  <c r="H48" i="10"/>
  <c r="A49" i="10"/>
  <c r="B49" i="10"/>
  <c r="H49" i="10"/>
  <c r="N49" i="10"/>
  <c r="A50" i="10"/>
  <c r="B50" i="10"/>
  <c r="H50" i="10"/>
  <c r="A51" i="10"/>
  <c r="B51" i="10"/>
  <c r="H51" i="10"/>
  <c r="A52" i="10"/>
  <c r="B52" i="10"/>
  <c r="H52" i="10"/>
  <c r="A53" i="10"/>
  <c r="B53" i="10"/>
  <c r="H53" i="10"/>
  <c r="A54" i="10"/>
  <c r="B54" i="10"/>
  <c r="H54" i="10"/>
  <c r="A55" i="10"/>
  <c r="B55" i="10"/>
  <c r="H55" i="10"/>
  <c r="A56" i="10"/>
  <c r="B56" i="10"/>
  <c r="H56" i="10"/>
  <c r="A57" i="10"/>
  <c r="B57" i="10"/>
  <c r="H57" i="10"/>
  <c r="A58" i="10"/>
  <c r="B58" i="10"/>
  <c r="H58" i="10"/>
  <c r="A59" i="10"/>
  <c r="B59" i="10"/>
  <c r="H59" i="10"/>
  <c r="A60" i="10"/>
  <c r="B60" i="10"/>
  <c r="H60" i="10"/>
  <c r="A61" i="10"/>
  <c r="B61" i="10"/>
  <c r="H61" i="10"/>
  <c r="A62" i="10"/>
  <c r="B62" i="10"/>
  <c r="H62" i="10"/>
  <c r="H1" i="7"/>
  <c r="A12" i="7"/>
  <c r="C12" i="7"/>
  <c r="D12" i="7"/>
  <c r="E12" i="7"/>
  <c r="F12" i="7"/>
  <c r="H12" i="7"/>
  <c r="A13" i="7"/>
  <c r="C13" i="7"/>
  <c r="E13" i="7"/>
  <c r="F13" i="7"/>
  <c r="H13" i="7"/>
  <c r="A14" i="7"/>
  <c r="C14" i="7"/>
  <c r="E14" i="7"/>
  <c r="F14" i="7"/>
  <c r="H14" i="7"/>
  <c r="A15" i="7"/>
  <c r="C15" i="7"/>
  <c r="E15" i="7"/>
  <c r="F15" i="7"/>
  <c r="H15" i="7"/>
  <c r="A16" i="7"/>
  <c r="B16" i="7"/>
  <c r="C16" i="7"/>
  <c r="U95" i="7" s="1"/>
  <c r="D16" i="7"/>
  <c r="E16" i="7"/>
  <c r="F16" i="7"/>
  <c r="A17" i="7"/>
  <c r="B17" i="7"/>
  <c r="C17" i="7"/>
  <c r="D17" i="7"/>
  <c r="E17" i="7"/>
  <c r="F17" i="7"/>
  <c r="A18" i="7"/>
  <c r="B18" i="7"/>
  <c r="C18" i="7"/>
  <c r="D18" i="7"/>
  <c r="E18" i="7"/>
  <c r="F18" i="7"/>
  <c r="A19" i="7"/>
  <c r="B19" i="7"/>
  <c r="C19" i="7"/>
  <c r="D19" i="7"/>
  <c r="E19" i="7"/>
  <c r="F19" i="7"/>
  <c r="H19" i="7"/>
  <c r="A20" i="7"/>
  <c r="B20" i="7"/>
  <c r="C20" i="7"/>
  <c r="D20" i="7"/>
  <c r="E20" i="7"/>
  <c r="F20" i="7"/>
  <c r="H20" i="7"/>
  <c r="A21" i="7"/>
  <c r="B21" i="7"/>
  <c r="C21" i="7"/>
  <c r="D21" i="7"/>
  <c r="E21" i="7"/>
  <c r="F21" i="7"/>
  <c r="H21" i="7"/>
  <c r="A22" i="7"/>
  <c r="B22" i="7"/>
  <c r="C22" i="7"/>
  <c r="D22" i="7"/>
  <c r="E22" i="7"/>
  <c r="F22" i="7"/>
  <c r="H22" i="7"/>
  <c r="A23" i="7"/>
  <c r="B23" i="7"/>
  <c r="C23" i="7"/>
  <c r="D23" i="7"/>
  <c r="E23" i="7"/>
  <c r="F23" i="7"/>
  <c r="H23" i="7"/>
  <c r="A24" i="7"/>
  <c r="B24" i="7"/>
  <c r="C24" i="7"/>
  <c r="D24" i="7"/>
  <c r="E24" i="7"/>
  <c r="F24" i="7"/>
  <c r="H24" i="7"/>
  <c r="A25" i="7"/>
  <c r="B25" i="7"/>
  <c r="C25" i="7"/>
  <c r="D25" i="7"/>
  <c r="E25" i="7"/>
  <c r="F25" i="7"/>
  <c r="H25" i="7"/>
  <c r="A26" i="7"/>
  <c r="B26" i="7"/>
  <c r="C26" i="7"/>
  <c r="E26" i="7"/>
  <c r="F26" i="7"/>
  <c r="H26" i="7"/>
  <c r="A27" i="7"/>
  <c r="B27" i="7"/>
  <c r="C27" i="7"/>
  <c r="D27" i="7"/>
  <c r="E27" i="7"/>
  <c r="F27" i="7"/>
  <c r="H27" i="7"/>
  <c r="A28" i="7"/>
  <c r="B28" i="7"/>
  <c r="C28" i="7"/>
  <c r="D28" i="7"/>
  <c r="E28" i="7"/>
  <c r="F28" i="7"/>
  <c r="H28" i="7"/>
  <c r="A29" i="7"/>
  <c r="B29" i="7"/>
  <c r="C29" i="7"/>
  <c r="E29" i="7"/>
  <c r="F29" i="7"/>
  <c r="H29" i="7"/>
  <c r="A30" i="7"/>
  <c r="B30" i="7"/>
  <c r="C30" i="7"/>
  <c r="D30" i="7"/>
  <c r="E30" i="7"/>
  <c r="F30" i="7"/>
  <c r="H30" i="7"/>
  <c r="A31" i="7"/>
  <c r="B31" i="7"/>
  <c r="C31" i="7"/>
  <c r="D31" i="7"/>
  <c r="E31" i="7"/>
  <c r="F31" i="7"/>
  <c r="H31" i="7"/>
  <c r="A32" i="7"/>
  <c r="B32" i="7"/>
  <c r="C32" i="7"/>
  <c r="D32" i="7"/>
  <c r="E32" i="7"/>
  <c r="F32" i="7"/>
  <c r="H32" i="7"/>
  <c r="U285" i="7" s="1"/>
  <c r="V285" i="7" s="1"/>
  <c r="W285" i="7" s="1"/>
  <c r="A33" i="7"/>
  <c r="B33" i="7"/>
  <c r="C33" i="7"/>
  <c r="D33" i="7"/>
  <c r="E33" i="7"/>
  <c r="F33" i="7"/>
  <c r="H33" i="7"/>
  <c r="A34" i="7"/>
  <c r="E34" i="7"/>
  <c r="F34" i="7"/>
  <c r="H34" i="7"/>
  <c r="A35" i="7"/>
  <c r="B35" i="7"/>
  <c r="C35" i="7"/>
  <c r="D35" i="7"/>
  <c r="E35" i="7"/>
  <c r="F35" i="7"/>
  <c r="H35" i="7"/>
  <c r="A36" i="7"/>
  <c r="B36" i="7"/>
  <c r="C36" i="7"/>
  <c r="D36" i="7"/>
  <c r="E36" i="7"/>
  <c r="F36" i="7"/>
  <c r="H36" i="7"/>
  <c r="A37" i="7"/>
  <c r="B37" i="7"/>
  <c r="C37" i="7"/>
  <c r="D37" i="7"/>
  <c r="E37" i="7"/>
  <c r="F37" i="7"/>
  <c r="H37" i="7"/>
  <c r="A38" i="7"/>
  <c r="B38" i="7"/>
  <c r="C38" i="7"/>
  <c r="D38" i="7"/>
  <c r="E38" i="7"/>
  <c r="F38" i="7"/>
  <c r="H38" i="7"/>
  <c r="A39" i="7"/>
  <c r="B39" i="7"/>
  <c r="C39" i="7"/>
  <c r="D39" i="7"/>
  <c r="E39" i="7"/>
  <c r="F39" i="7"/>
  <c r="H39" i="7"/>
  <c r="A40" i="7"/>
  <c r="B40" i="7"/>
  <c r="C40" i="7"/>
  <c r="D40" i="7"/>
  <c r="E40" i="7"/>
  <c r="F40" i="7"/>
  <c r="H40" i="7"/>
  <c r="A41" i="7"/>
  <c r="B41" i="7"/>
  <c r="C41" i="7"/>
  <c r="D41" i="7"/>
  <c r="E41" i="7"/>
  <c r="F41" i="7"/>
  <c r="H41" i="7"/>
  <c r="A42" i="7"/>
  <c r="B42" i="7"/>
  <c r="E42" i="7"/>
  <c r="F42" i="7"/>
  <c r="H42" i="7"/>
  <c r="A43" i="7"/>
  <c r="B43" i="7"/>
  <c r="E43" i="7"/>
  <c r="F43" i="7"/>
  <c r="H43" i="7"/>
  <c r="A44" i="7"/>
  <c r="B44" i="7"/>
  <c r="E44" i="7"/>
  <c r="F44" i="7"/>
  <c r="H44" i="7"/>
  <c r="A45" i="7"/>
  <c r="C45" i="7"/>
  <c r="D45" i="7"/>
  <c r="E45" i="7"/>
  <c r="U124" i="7" s="1"/>
  <c r="V124" i="7" s="1"/>
  <c r="W124" i="7" s="1"/>
  <c r="F45" i="7"/>
  <c r="H45" i="7"/>
  <c r="A46" i="7"/>
  <c r="C46" i="7"/>
  <c r="U116" i="7" s="1"/>
  <c r="D46" i="7"/>
  <c r="E46" i="7"/>
  <c r="F46" i="7"/>
  <c r="H46" i="7"/>
  <c r="A47" i="7"/>
  <c r="B47" i="7"/>
  <c r="C47" i="7"/>
  <c r="E47" i="7"/>
  <c r="F47" i="7"/>
  <c r="H47" i="7"/>
  <c r="A48" i="7"/>
  <c r="B48" i="7"/>
  <c r="C48" i="7"/>
  <c r="D48" i="7"/>
  <c r="E48" i="7"/>
  <c r="F48" i="7"/>
  <c r="H48" i="7"/>
  <c r="A49" i="7"/>
  <c r="B49" i="7"/>
  <c r="C49" i="7"/>
  <c r="D49" i="7"/>
  <c r="E49" i="7"/>
  <c r="F49" i="7"/>
  <c r="H49" i="7"/>
  <c r="A50" i="7"/>
  <c r="B50" i="7"/>
  <c r="C50" i="7"/>
  <c r="E50" i="7"/>
  <c r="F50" i="7"/>
  <c r="H50" i="7"/>
  <c r="A51" i="7"/>
  <c r="B51" i="7"/>
  <c r="C51" i="7"/>
  <c r="D51" i="7"/>
  <c r="E51" i="7"/>
  <c r="F51" i="7"/>
  <c r="H51" i="7"/>
  <c r="A52" i="7"/>
  <c r="B52" i="7"/>
  <c r="C52" i="7"/>
  <c r="D52" i="7"/>
  <c r="E52" i="7"/>
  <c r="F52" i="7"/>
  <c r="H52" i="7"/>
  <c r="A53" i="7"/>
  <c r="Q88" i="7" s="1"/>
  <c r="B53" i="7"/>
  <c r="R88" i="7" s="1"/>
  <c r="C53" i="7"/>
  <c r="U89" i="7" s="1"/>
  <c r="E53" i="7"/>
  <c r="F53" i="7"/>
  <c r="A54" i="7"/>
  <c r="Q82" i="7" s="1"/>
  <c r="B54" i="7"/>
  <c r="R82" i="7" s="1"/>
  <c r="C54" i="7"/>
  <c r="U83" i="7" s="1"/>
  <c r="E54" i="7"/>
  <c r="F54" i="7"/>
  <c r="H54" i="7"/>
  <c r="A55" i="7"/>
  <c r="B55" i="7"/>
  <c r="R77" i="7" s="1"/>
  <c r="C55" i="7"/>
  <c r="D55" i="7"/>
  <c r="E55" i="7"/>
  <c r="F55" i="7"/>
  <c r="H55" i="7"/>
  <c r="A56" i="7"/>
  <c r="B56" i="7"/>
  <c r="C56" i="7"/>
  <c r="D56" i="7"/>
  <c r="E56" i="7"/>
  <c r="F56" i="7"/>
  <c r="H56" i="7"/>
  <c r="A57" i="7"/>
  <c r="B57" i="7"/>
  <c r="C57" i="7"/>
  <c r="D57" i="7"/>
  <c r="E57" i="7"/>
  <c r="F57" i="7"/>
  <c r="H57" i="7"/>
  <c r="A58" i="7"/>
  <c r="B58" i="7"/>
  <c r="C58" i="7"/>
  <c r="D58" i="7"/>
  <c r="E58" i="7"/>
  <c r="F58" i="7"/>
  <c r="H58" i="7"/>
  <c r="A59" i="7"/>
  <c r="B59" i="7"/>
  <c r="C59" i="7"/>
  <c r="D59" i="7"/>
  <c r="E59" i="7"/>
  <c r="F59" i="7"/>
  <c r="H59" i="7"/>
  <c r="A60" i="7"/>
  <c r="B60" i="7"/>
  <c r="C60" i="7"/>
  <c r="D60" i="7"/>
  <c r="E60" i="7"/>
  <c r="F60" i="7"/>
  <c r="H60" i="7"/>
  <c r="A61" i="7"/>
  <c r="B61" i="7"/>
  <c r="C61" i="7"/>
  <c r="D61" i="7"/>
  <c r="E61" i="7"/>
  <c r="F61" i="7"/>
  <c r="H61" i="7"/>
  <c r="A62" i="7"/>
  <c r="B62" i="7"/>
  <c r="C62" i="7"/>
  <c r="D62" i="7"/>
  <c r="E62" i="7"/>
  <c r="F62" i="7"/>
  <c r="H62" i="7"/>
  <c r="A63" i="7"/>
  <c r="B63" i="7"/>
  <c r="C63" i="7"/>
  <c r="D63" i="7"/>
  <c r="E63" i="7"/>
  <c r="F63" i="7"/>
  <c r="H63" i="7"/>
  <c r="A64" i="7"/>
  <c r="B64" i="7"/>
  <c r="C64" i="7"/>
  <c r="D64" i="7"/>
  <c r="E64" i="7"/>
  <c r="F64" i="7"/>
  <c r="H64" i="7"/>
  <c r="A65" i="7"/>
  <c r="B65" i="7"/>
  <c r="C65" i="7"/>
  <c r="D65" i="7"/>
  <c r="E65" i="7"/>
  <c r="F65" i="7"/>
  <c r="H65" i="7"/>
  <c r="A66" i="7"/>
  <c r="B66" i="7"/>
  <c r="C66" i="7"/>
  <c r="D66" i="7"/>
  <c r="E66" i="7"/>
  <c r="F66" i="7"/>
  <c r="H66" i="7"/>
  <c r="A67" i="7"/>
  <c r="B67" i="7"/>
  <c r="C67" i="7"/>
  <c r="D67" i="7"/>
  <c r="E67" i="7"/>
  <c r="F67" i="7"/>
  <c r="H67" i="7"/>
  <c r="V75" i="7"/>
  <c r="W75" i="7" s="1"/>
  <c r="Q77" i="7"/>
  <c r="V78" i="7"/>
  <c r="U79" i="7"/>
  <c r="V79" i="7"/>
  <c r="V80" i="7"/>
  <c r="U82" i="7"/>
  <c r="V83" i="7"/>
  <c r="U88" i="7"/>
  <c r="V89" i="7"/>
  <c r="W89" i="7"/>
  <c r="Q95" i="7"/>
  <c r="U96" i="7"/>
  <c r="V96" i="7"/>
  <c r="W96" i="7"/>
  <c r="Q100" i="7"/>
  <c r="U100" i="7"/>
  <c r="U101" i="7"/>
  <c r="V101" i="7"/>
  <c r="Q105" i="7"/>
  <c r="U105" i="7"/>
  <c r="U106" i="7"/>
  <c r="V106" i="7"/>
  <c r="W106" i="7"/>
  <c r="Q116" i="7"/>
  <c r="R116" i="7"/>
  <c r="V117" i="7"/>
  <c r="W117" i="7"/>
  <c r="U118" i="7"/>
  <c r="V118" i="7" s="1"/>
  <c r="W118" i="7" s="1"/>
  <c r="Q122" i="7"/>
  <c r="R122" i="7"/>
  <c r="U122" i="7"/>
  <c r="U123" i="7"/>
  <c r="V123" i="7"/>
  <c r="W123" i="7"/>
  <c r="Q127" i="7"/>
  <c r="R127" i="7"/>
  <c r="U127" i="7"/>
  <c r="U128" i="7"/>
  <c r="V128" i="7"/>
  <c r="W128" i="7"/>
  <c r="Q133" i="7"/>
  <c r="R133" i="7"/>
  <c r="U133" i="7"/>
  <c r="U134" i="7"/>
  <c r="V134" i="7"/>
  <c r="W134" i="7"/>
  <c r="U135" i="7"/>
  <c r="V135" i="7" s="1"/>
  <c r="Q138" i="7"/>
  <c r="R138" i="7"/>
  <c r="U138" i="7"/>
  <c r="U139" i="7"/>
  <c r="V139" i="7"/>
  <c r="V141" i="7" s="1"/>
  <c r="W139" i="7"/>
  <c r="U140" i="7"/>
  <c r="V140" i="7" s="1"/>
  <c r="W140" i="7"/>
  <c r="W141" i="7" s="1"/>
  <c r="Q143" i="7"/>
  <c r="R143" i="7"/>
  <c r="U143" i="7"/>
  <c r="U144" i="7"/>
  <c r="V144" i="7"/>
  <c r="W144" i="7"/>
  <c r="Q148" i="7"/>
  <c r="R148" i="7"/>
  <c r="U148" i="7"/>
  <c r="U149" i="7"/>
  <c r="U151" i="7" s="1"/>
  <c r="V149" i="7"/>
  <c r="W149" i="7"/>
  <c r="U150" i="7"/>
  <c r="V150" i="7"/>
  <c r="V151" i="7" s="1"/>
  <c r="W150" i="7"/>
  <c r="W151" i="7" s="1"/>
  <c r="Q153" i="7"/>
  <c r="R153" i="7"/>
  <c r="U153" i="7"/>
  <c r="U156" i="7" s="1"/>
  <c r="U154" i="7"/>
  <c r="V154" i="7"/>
  <c r="V156" i="7" s="1"/>
  <c r="W154" i="7"/>
  <c r="U155" i="7"/>
  <c r="V155" i="7"/>
  <c r="W155" i="7"/>
  <c r="W156" i="7"/>
  <c r="Q158" i="7"/>
  <c r="R158" i="7"/>
  <c r="V159" i="7"/>
  <c r="W159" i="7"/>
  <c r="Q163" i="7"/>
  <c r="R163" i="7"/>
  <c r="V164" i="7"/>
  <c r="W164" i="7"/>
  <c r="Q168" i="7"/>
  <c r="R168" i="7"/>
  <c r="V169" i="7"/>
  <c r="W169" i="7"/>
  <c r="Q173" i="7"/>
  <c r="R173" i="7"/>
  <c r="U173" i="7"/>
  <c r="U176" i="7" s="1"/>
  <c r="U174" i="7"/>
  <c r="V174" i="7"/>
  <c r="W174" i="7"/>
  <c r="U175" i="7"/>
  <c r="V175" i="7"/>
  <c r="W175" i="7"/>
  <c r="W176" i="7" s="1"/>
  <c r="Q178" i="7"/>
  <c r="R178" i="7"/>
  <c r="U178" i="7"/>
  <c r="U179" i="7"/>
  <c r="V179" i="7"/>
  <c r="W179" i="7"/>
  <c r="U180" i="7"/>
  <c r="Q183" i="7"/>
  <c r="R183" i="7"/>
  <c r="U183" i="7"/>
  <c r="U184" i="7"/>
  <c r="V184" i="7"/>
  <c r="W184" i="7"/>
  <c r="U185" i="7"/>
  <c r="V185" i="7"/>
  <c r="W185" i="7" s="1"/>
  <c r="W186" i="7" s="1"/>
  <c r="U186" i="7"/>
  <c r="V186" i="7"/>
  <c r="Q188" i="7"/>
  <c r="R188" i="7"/>
  <c r="U188" i="7"/>
  <c r="U189" i="7"/>
  <c r="V189" i="7"/>
  <c r="W189" i="7"/>
  <c r="U190" i="7"/>
  <c r="V190" i="7"/>
  <c r="V191" i="7" s="1"/>
  <c r="W190" i="7"/>
  <c r="W191" i="7" s="1"/>
  <c r="Q193" i="7"/>
  <c r="R193" i="7"/>
  <c r="U193" i="7"/>
  <c r="U196" i="7" s="1"/>
  <c r="U194" i="7"/>
  <c r="V194" i="7"/>
  <c r="W194" i="7"/>
  <c r="U195" i="7"/>
  <c r="V195" i="7"/>
  <c r="W195" i="7" s="1"/>
  <c r="V196" i="7"/>
  <c r="Q198" i="7"/>
  <c r="R198" i="7"/>
  <c r="U198" i="7"/>
  <c r="U199" i="7"/>
  <c r="V199" i="7"/>
  <c r="W199" i="7"/>
  <c r="U200" i="7"/>
  <c r="V200" i="7" s="1"/>
  <c r="W200" i="7" s="1"/>
  <c r="W201" i="7" s="1"/>
  <c r="Q203" i="7"/>
  <c r="R203" i="7"/>
  <c r="U203" i="7"/>
  <c r="U206" i="7" s="1"/>
  <c r="U204" i="7"/>
  <c r="V204" i="7"/>
  <c r="V206" i="7" s="1"/>
  <c r="W204" i="7"/>
  <c r="U205" i="7"/>
  <c r="V205" i="7"/>
  <c r="W205" i="7"/>
  <c r="W206" i="7" s="1"/>
  <c r="Q208" i="7"/>
  <c r="R208" i="7"/>
  <c r="U208" i="7"/>
  <c r="U209" i="7"/>
  <c r="V209" i="7"/>
  <c r="W209" i="7"/>
  <c r="U210" i="7"/>
  <c r="V210" i="7" s="1"/>
  <c r="U211" i="7"/>
  <c r="Q213" i="7"/>
  <c r="R213" i="7"/>
  <c r="U213" i="7"/>
  <c r="U216" i="7" s="1"/>
  <c r="U214" i="7"/>
  <c r="V214" i="7"/>
  <c r="W214" i="7"/>
  <c r="U215" i="7"/>
  <c r="V215" i="7" s="1"/>
  <c r="W215" i="7" s="1"/>
  <c r="W216" i="7" s="1"/>
  <c r="V216" i="7"/>
  <c r="Q218" i="7"/>
  <c r="R218" i="7"/>
  <c r="U218" i="7"/>
  <c r="U219" i="7"/>
  <c r="V219" i="7"/>
  <c r="V221" i="7" s="1"/>
  <c r="W219" i="7"/>
  <c r="W221" i="7" s="1"/>
  <c r="U220" i="7"/>
  <c r="V220" i="7" s="1"/>
  <c r="W220" i="7"/>
  <c r="U221" i="7"/>
  <c r="Q223" i="7"/>
  <c r="R223" i="7"/>
  <c r="U223" i="7"/>
  <c r="U224" i="7"/>
  <c r="V224" i="7"/>
  <c r="W224" i="7"/>
  <c r="U225" i="7"/>
  <c r="V225" i="7" s="1"/>
  <c r="Q233" i="7"/>
  <c r="R233" i="7"/>
  <c r="U233" i="7"/>
  <c r="U234" i="7"/>
  <c r="V234" i="7"/>
  <c r="V236" i="7" s="1"/>
  <c r="W234" i="7"/>
  <c r="U235" i="7"/>
  <c r="V235" i="7"/>
  <c r="W235" i="7" s="1"/>
  <c r="W236" i="7"/>
  <c r="Q238" i="7"/>
  <c r="R238" i="7"/>
  <c r="U238" i="7"/>
  <c r="U239" i="7"/>
  <c r="V239" i="7"/>
  <c r="V241" i="7" s="1"/>
  <c r="W239" i="7"/>
  <c r="W241" i="7" s="1"/>
  <c r="U240" i="7"/>
  <c r="V240" i="7"/>
  <c r="W240" i="7"/>
  <c r="U241" i="7"/>
  <c r="Q243" i="7"/>
  <c r="R243" i="7"/>
  <c r="V244" i="7"/>
  <c r="W244" i="7"/>
  <c r="Q248" i="7"/>
  <c r="R248" i="7"/>
  <c r="U248" i="7"/>
  <c r="U249" i="7"/>
  <c r="V249" i="7"/>
  <c r="W249" i="7"/>
  <c r="Q253" i="7"/>
  <c r="R253" i="7"/>
  <c r="U253" i="7"/>
  <c r="U254" i="7"/>
  <c r="V254" i="7"/>
  <c r="W254" i="7"/>
  <c r="W256" i="7" s="1"/>
  <c r="U255" i="7"/>
  <c r="V255" i="7"/>
  <c r="W255" i="7"/>
  <c r="U256" i="7"/>
  <c r="V256" i="7"/>
  <c r="Q258" i="7"/>
  <c r="R258" i="7"/>
  <c r="U258" i="7"/>
  <c r="U259" i="7"/>
  <c r="V259" i="7"/>
  <c r="W259" i="7"/>
  <c r="U260" i="7"/>
  <c r="V260" i="7" s="1"/>
  <c r="Q263" i="7"/>
  <c r="R263" i="7"/>
  <c r="U263" i="7"/>
  <c r="U264" i="7"/>
  <c r="V264" i="7"/>
  <c r="W264" i="7"/>
  <c r="Q268" i="7"/>
  <c r="R268" i="7"/>
  <c r="U268" i="7"/>
  <c r="U269" i="7"/>
  <c r="V269" i="7"/>
  <c r="W269" i="7"/>
  <c r="U270" i="7"/>
  <c r="Q273" i="7"/>
  <c r="R273" i="7"/>
  <c r="U273" i="7"/>
  <c r="U274" i="7"/>
  <c r="V274" i="7"/>
  <c r="W274" i="7"/>
  <c r="U275" i="7"/>
  <c r="V275" i="7"/>
  <c r="W275" i="7"/>
  <c r="W276" i="7" s="1"/>
  <c r="V276" i="7"/>
  <c r="Q278" i="7"/>
  <c r="R278" i="7"/>
  <c r="U278" i="7"/>
  <c r="U279" i="7"/>
  <c r="V279" i="7"/>
  <c r="V281" i="7" s="1"/>
  <c r="W279" i="7"/>
  <c r="W281" i="7" s="1"/>
  <c r="U280" i="7"/>
  <c r="V280" i="7"/>
  <c r="W280" i="7"/>
  <c r="U281" i="7"/>
  <c r="Q283" i="7"/>
  <c r="R283" i="7"/>
  <c r="V284" i="7"/>
  <c r="W284" i="7"/>
  <c r="Q288" i="7"/>
  <c r="R288" i="7"/>
  <c r="U288" i="7"/>
  <c r="U289" i="7"/>
  <c r="V289" i="7"/>
  <c r="W289" i="7"/>
  <c r="U290" i="7"/>
  <c r="V290" i="7"/>
  <c r="W290" i="7" s="1"/>
  <c r="Q293" i="7"/>
  <c r="R293" i="7"/>
  <c r="U293" i="7"/>
  <c r="U294" i="7"/>
  <c r="V294" i="7"/>
  <c r="W294" i="7"/>
  <c r="U295" i="7"/>
  <c r="V295" i="7"/>
  <c r="W295" i="7"/>
  <c r="W296" i="7" s="1"/>
  <c r="U296" i="7"/>
  <c r="Q298" i="7"/>
  <c r="R298" i="7"/>
  <c r="U298" i="7"/>
  <c r="U301" i="7" s="1"/>
  <c r="U299" i="7"/>
  <c r="V299" i="7"/>
  <c r="V301" i="7" s="1"/>
  <c r="W299" i="7"/>
  <c r="U300" i="7"/>
  <c r="V300" i="7"/>
  <c r="W300" i="7"/>
  <c r="W301" i="7" s="1"/>
  <c r="Q303" i="7"/>
  <c r="U303" i="7"/>
  <c r="U304" i="7"/>
  <c r="V304" i="7"/>
  <c r="W304" i="7"/>
  <c r="W306" i="7" s="1"/>
  <c r="U305" i="7"/>
  <c r="V305" i="7"/>
  <c r="W305" i="7" s="1"/>
  <c r="U306" i="7"/>
  <c r="V306" i="7"/>
  <c r="Q308" i="7"/>
  <c r="R308" i="7"/>
  <c r="U308" i="7"/>
  <c r="U311" i="7" s="1"/>
  <c r="U309" i="7"/>
  <c r="V309" i="7"/>
  <c r="W309" i="7"/>
  <c r="U310" i="7"/>
  <c r="V310" i="7"/>
  <c r="V311" i="7" s="1"/>
  <c r="W310" i="7"/>
  <c r="W311" i="7" s="1"/>
  <c r="Q313" i="7"/>
  <c r="R313" i="7"/>
  <c r="U313" i="7"/>
  <c r="U316" i="7" s="1"/>
  <c r="U314" i="7"/>
  <c r="V314" i="7"/>
  <c r="V316" i="7" s="1"/>
  <c r="W314" i="7"/>
  <c r="W316" i="7" s="1"/>
  <c r="U315" i="7"/>
  <c r="V315" i="7"/>
  <c r="W315" i="7"/>
  <c r="Q318" i="7"/>
  <c r="R318" i="7"/>
  <c r="U318" i="7"/>
  <c r="U319" i="7"/>
  <c r="V319" i="7"/>
  <c r="W319" i="7"/>
  <c r="U320" i="7"/>
  <c r="Q323" i="7"/>
  <c r="R323" i="7"/>
  <c r="U323" i="7"/>
  <c r="U326" i="7" s="1"/>
  <c r="U324" i="7"/>
  <c r="V324" i="7"/>
  <c r="V326" i="7" s="1"/>
  <c r="W324" i="7"/>
  <c r="U325" i="7"/>
  <c r="V325" i="7"/>
  <c r="W325" i="7"/>
  <c r="W326" i="7" s="1"/>
  <c r="Q328" i="7"/>
  <c r="R328" i="7"/>
  <c r="U328" i="7"/>
  <c r="U329" i="7"/>
  <c r="V329" i="7"/>
  <c r="V331" i="7" s="1"/>
  <c r="W329" i="7"/>
  <c r="W331" i="7" s="1"/>
  <c r="U330" i="7"/>
  <c r="V330" i="7" s="1"/>
  <c r="W330" i="7" s="1"/>
  <c r="U331" i="7"/>
  <c r="Q333" i="7"/>
  <c r="R333" i="7"/>
  <c r="U333" i="7"/>
  <c r="U336" i="7" s="1"/>
  <c r="U334" i="7"/>
  <c r="V334" i="7"/>
  <c r="W334" i="7"/>
  <c r="U335" i="7"/>
  <c r="V335" i="7" s="1"/>
  <c r="Q338" i="7"/>
  <c r="R338" i="7"/>
  <c r="V339" i="7"/>
  <c r="W339" i="7"/>
  <c r="W341" i="7" s="1"/>
  <c r="Q343" i="7"/>
  <c r="R343" i="7"/>
  <c r="U343" i="7"/>
  <c r="U344" i="7"/>
  <c r="V344" i="7"/>
  <c r="W344" i="7"/>
  <c r="W346" i="7" s="1"/>
  <c r="U345" i="7"/>
  <c r="V345" i="7"/>
  <c r="W345" i="7" s="1"/>
  <c r="U346" i="7"/>
  <c r="V346" i="7"/>
  <c r="Q348" i="7"/>
  <c r="R348" i="7"/>
  <c r="U348" i="7"/>
  <c r="U349" i="7"/>
  <c r="V349" i="7"/>
  <c r="W349" i="7"/>
  <c r="U350" i="7"/>
  <c r="V350" i="7"/>
  <c r="V351" i="7" s="1"/>
  <c r="W350" i="7"/>
  <c r="W351" i="7" s="1"/>
  <c r="Q353" i="7"/>
  <c r="R353" i="7"/>
  <c r="U353" i="7"/>
  <c r="U354" i="7"/>
  <c r="U356" i="7" s="1"/>
  <c r="V354" i="7"/>
  <c r="V356" i="7" s="1"/>
  <c r="W354" i="7"/>
  <c r="W356" i="7" s="1"/>
  <c r="U355" i="7"/>
  <c r="V355" i="7"/>
  <c r="W355" i="7"/>
  <c r="N1" i="8"/>
  <c r="L1" i="7" s="1"/>
  <c r="L1" i="10" s="1"/>
  <c r="B6" i="8"/>
  <c r="L19" i="8" s="1"/>
  <c r="E10" i="8"/>
  <c r="A12" i="8"/>
  <c r="C12" i="8"/>
  <c r="D12" i="8"/>
  <c r="E12" i="8"/>
  <c r="N12" i="8" s="1"/>
  <c r="F12" i="8"/>
  <c r="G12" i="8"/>
  <c r="K12" i="8"/>
  <c r="A13" i="8"/>
  <c r="B13" i="8"/>
  <c r="B13" i="7" s="1"/>
  <c r="R95" i="7" s="1"/>
  <c r="C13" i="8"/>
  <c r="E13" i="8"/>
  <c r="F13" i="8"/>
  <c r="G13" i="8"/>
  <c r="N13" i="8"/>
  <c r="A14" i="8"/>
  <c r="B14" i="8"/>
  <c r="B14" i="7" s="1"/>
  <c r="R100" i="7" s="1"/>
  <c r="C14" i="8"/>
  <c r="E14" i="8"/>
  <c r="N14" i="8" s="1"/>
  <c r="F14" i="8"/>
  <c r="G14" i="8"/>
  <c r="A15" i="8"/>
  <c r="B15" i="8"/>
  <c r="B15" i="7" s="1"/>
  <c r="R105" i="7" s="1"/>
  <c r="C15" i="8"/>
  <c r="E15" i="8"/>
  <c r="F15" i="8"/>
  <c r="G15" i="8"/>
  <c r="N15" i="8"/>
  <c r="A16" i="8"/>
  <c r="B16" i="8"/>
  <c r="C16" i="8"/>
  <c r="D16" i="8"/>
  <c r="E16" i="8"/>
  <c r="N16" i="8" s="1"/>
  <c r="F16" i="8"/>
  <c r="G16" i="8"/>
  <c r="K16" i="8" s="1"/>
  <c r="A17" i="8"/>
  <c r="B17" i="8"/>
  <c r="C17" i="8"/>
  <c r="D17" i="8"/>
  <c r="K17" i="8" s="1"/>
  <c r="E17" i="8"/>
  <c r="F17" i="8"/>
  <c r="G17" i="8"/>
  <c r="M17" i="8"/>
  <c r="N17" i="8"/>
  <c r="A18" i="8"/>
  <c r="B18" i="8"/>
  <c r="C18" i="8"/>
  <c r="D18" i="8"/>
  <c r="E18" i="8"/>
  <c r="N18" i="8" s="1"/>
  <c r="F18" i="8"/>
  <c r="M18" i="8" s="1"/>
  <c r="G18" i="8"/>
  <c r="K18" i="8"/>
  <c r="A19" i="8"/>
  <c r="B19" i="8"/>
  <c r="C19" i="8"/>
  <c r="D19" i="8"/>
  <c r="K19" i="8" s="1"/>
  <c r="P19" i="8" s="1"/>
  <c r="D14" i="10" s="1"/>
  <c r="E19" i="8"/>
  <c r="N19" i="8" s="1"/>
  <c r="F19" i="8"/>
  <c r="G19" i="8"/>
  <c r="M19" i="8"/>
  <c r="A20" i="8"/>
  <c r="B20" i="8"/>
  <c r="C20" i="8"/>
  <c r="D20" i="8"/>
  <c r="E20" i="8"/>
  <c r="N20" i="8" s="1"/>
  <c r="F20" i="8"/>
  <c r="G20" i="8"/>
  <c r="K20" i="8" s="1"/>
  <c r="M20" i="8"/>
  <c r="A21" i="8"/>
  <c r="B21" i="8"/>
  <c r="C21" i="8"/>
  <c r="M21" i="8" s="1"/>
  <c r="D21" i="8"/>
  <c r="K21" i="8" s="1"/>
  <c r="E21" i="8"/>
  <c r="F21" i="8"/>
  <c r="G21" i="8"/>
  <c r="L21" i="8"/>
  <c r="N21" i="8"/>
  <c r="A22" i="8"/>
  <c r="B22" i="8"/>
  <c r="C22" i="8"/>
  <c r="D22" i="8"/>
  <c r="E22" i="8"/>
  <c r="N22" i="8" s="1"/>
  <c r="F22" i="8"/>
  <c r="M22" i="8" s="1"/>
  <c r="G22" i="8"/>
  <c r="K22" i="8"/>
  <c r="A23" i="8"/>
  <c r="B23" i="8"/>
  <c r="C23" i="8"/>
  <c r="L23" i="8" s="1"/>
  <c r="D23" i="8"/>
  <c r="K23" i="8" s="1"/>
  <c r="E23" i="8"/>
  <c r="F23" i="8"/>
  <c r="G23" i="8"/>
  <c r="N23" i="8"/>
  <c r="A24" i="8"/>
  <c r="C24" i="8"/>
  <c r="D24" i="8"/>
  <c r="E24" i="8"/>
  <c r="N24" i="8" s="1"/>
  <c r="F24" i="8"/>
  <c r="G24" i="8"/>
  <c r="K24" i="8"/>
  <c r="P24" i="8" s="1"/>
  <c r="D18" i="10" s="1"/>
  <c r="L24" i="8"/>
  <c r="M24" i="8"/>
  <c r="A25" i="8"/>
  <c r="B25" i="8"/>
  <c r="C25" i="8"/>
  <c r="D25" i="8"/>
  <c r="K25" i="8" s="1"/>
  <c r="E25" i="8"/>
  <c r="N25" i="8" s="1"/>
  <c r="F25" i="8"/>
  <c r="M25" i="8" s="1"/>
  <c r="G25" i="8"/>
  <c r="A26" i="8"/>
  <c r="B26" i="8"/>
  <c r="C26" i="8"/>
  <c r="E26" i="8"/>
  <c r="F26" i="8"/>
  <c r="G26" i="8"/>
  <c r="L26" i="8"/>
  <c r="M26" i="8"/>
  <c r="A27" i="8"/>
  <c r="B27" i="8"/>
  <c r="C27" i="8"/>
  <c r="D27" i="8"/>
  <c r="K27" i="8" s="1"/>
  <c r="E27" i="8"/>
  <c r="L27" i="8" s="1"/>
  <c r="F27" i="8"/>
  <c r="M27" i="8" s="1"/>
  <c r="G27" i="8"/>
  <c r="A28" i="8"/>
  <c r="B28" i="8"/>
  <c r="C28" i="8"/>
  <c r="L28" i="8" s="1"/>
  <c r="D28" i="8"/>
  <c r="K28" i="8" s="1"/>
  <c r="E28" i="8"/>
  <c r="F28" i="8"/>
  <c r="G28" i="8"/>
  <c r="A29" i="8"/>
  <c r="B29" i="8"/>
  <c r="C29" i="8"/>
  <c r="M29" i="8" s="1"/>
  <c r="E29" i="8"/>
  <c r="F29" i="8"/>
  <c r="G29" i="8"/>
  <c r="N29" i="8"/>
  <c r="A30" i="8"/>
  <c r="B30" i="8"/>
  <c r="C30" i="8"/>
  <c r="L30" i="8" s="1"/>
  <c r="D30" i="8"/>
  <c r="K30" i="8" s="1"/>
  <c r="E30" i="8"/>
  <c r="N30" i="8" s="1"/>
  <c r="F30" i="8"/>
  <c r="G30" i="8"/>
  <c r="A31" i="8"/>
  <c r="B31" i="8"/>
  <c r="C31" i="8"/>
  <c r="M31" i="8" s="1"/>
  <c r="D31" i="8"/>
  <c r="E31" i="8"/>
  <c r="F31" i="8"/>
  <c r="G31" i="8"/>
  <c r="K31" i="8"/>
  <c r="N31" i="8"/>
  <c r="A32" i="8"/>
  <c r="B32" i="8"/>
  <c r="C32" i="8"/>
  <c r="D32" i="8"/>
  <c r="K32" i="8" s="1"/>
  <c r="E32" i="8"/>
  <c r="N32" i="8" s="1"/>
  <c r="F32" i="8"/>
  <c r="G32" i="8"/>
  <c r="A33" i="8"/>
  <c r="B33" i="8"/>
  <c r="C33" i="8"/>
  <c r="D33" i="8"/>
  <c r="K33" i="8" s="1"/>
  <c r="E33" i="8"/>
  <c r="N33" i="8" s="1"/>
  <c r="F33" i="8"/>
  <c r="G33" i="8"/>
  <c r="A34" i="8"/>
  <c r="E34" i="8"/>
  <c r="N34" i="8" s="1"/>
  <c r="F34" i="8"/>
  <c r="G34" i="8"/>
  <c r="A35" i="8"/>
  <c r="B35" i="8"/>
  <c r="C35" i="8"/>
  <c r="D35" i="8"/>
  <c r="E35" i="8"/>
  <c r="F35" i="8"/>
  <c r="G35" i="8"/>
  <c r="K35" i="8"/>
  <c r="P35" i="8" s="1"/>
  <c r="D30" i="10" s="1"/>
  <c r="L35" i="8"/>
  <c r="M35" i="8"/>
  <c r="N35" i="8"/>
  <c r="A36" i="8"/>
  <c r="B36" i="8"/>
  <c r="C36" i="8"/>
  <c r="D36" i="8"/>
  <c r="K36" i="8" s="1"/>
  <c r="E36" i="8"/>
  <c r="N36" i="8" s="1"/>
  <c r="F36" i="8"/>
  <c r="M36" i="8" s="1"/>
  <c r="G36" i="8"/>
  <c r="A37" i="8"/>
  <c r="B37" i="8"/>
  <c r="C37" i="8"/>
  <c r="D37" i="8"/>
  <c r="E37" i="8"/>
  <c r="N37" i="8" s="1"/>
  <c r="F37" i="8"/>
  <c r="G37" i="8"/>
  <c r="K37" i="8"/>
  <c r="P37" i="8" s="1"/>
  <c r="D32" i="10" s="1"/>
  <c r="L37" i="8"/>
  <c r="M37" i="8"/>
  <c r="A38" i="8"/>
  <c r="B38" i="8"/>
  <c r="C38" i="8"/>
  <c r="D38" i="8"/>
  <c r="K38" i="8" s="1"/>
  <c r="E38" i="8"/>
  <c r="N38" i="8" s="1"/>
  <c r="F38" i="8"/>
  <c r="M38" i="8" s="1"/>
  <c r="G38" i="8"/>
  <c r="A39" i="8"/>
  <c r="B39" i="8"/>
  <c r="C39" i="8"/>
  <c r="D39" i="8"/>
  <c r="E39" i="8"/>
  <c r="N39" i="8" s="1"/>
  <c r="F39" i="8"/>
  <c r="G39" i="8"/>
  <c r="K39" i="8"/>
  <c r="L39" i="8"/>
  <c r="M39" i="8"/>
  <c r="A40" i="8"/>
  <c r="B40" i="8"/>
  <c r="C40" i="8"/>
  <c r="D40" i="8"/>
  <c r="K40" i="8" s="1"/>
  <c r="E40" i="8"/>
  <c r="N40" i="8" s="1"/>
  <c r="F40" i="8"/>
  <c r="M40" i="8" s="1"/>
  <c r="G40" i="8"/>
  <c r="A41" i="8"/>
  <c r="B41" i="8"/>
  <c r="C41" i="8"/>
  <c r="D41" i="8"/>
  <c r="E41" i="8"/>
  <c r="N41" i="8" s="1"/>
  <c r="F41" i="8"/>
  <c r="G41" i="8"/>
  <c r="K41" i="8"/>
  <c r="L41" i="8"/>
  <c r="M41" i="8"/>
  <c r="A42" i="8"/>
  <c r="B42" i="8"/>
  <c r="E42" i="8"/>
  <c r="N42" i="8" s="1"/>
  <c r="F42" i="8"/>
  <c r="A43" i="8"/>
  <c r="B43" i="8"/>
  <c r="E43" i="8"/>
  <c r="F43" i="8"/>
  <c r="N43" i="8"/>
  <c r="A44" i="8"/>
  <c r="B44" i="8"/>
  <c r="E44" i="8"/>
  <c r="F44" i="8"/>
  <c r="N44" i="8"/>
  <c r="A45" i="8"/>
  <c r="C45" i="8"/>
  <c r="D45" i="8"/>
  <c r="K45" i="8" s="1"/>
  <c r="E45" i="8"/>
  <c r="N45" i="8" s="1"/>
  <c r="F45" i="8"/>
  <c r="M45" i="8" s="1"/>
  <c r="G45" i="8"/>
  <c r="A46" i="8"/>
  <c r="C46" i="8"/>
  <c r="L46" i="8" s="1"/>
  <c r="D46" i="8"/>
  <c r="K46" i="8" s="1"/>
  <c r="E46" i="8"/>
  <c r="F46" i="8"/>
  <c r="G46" i="8"/>
  <c r="N46" i="8"/>
  <c r="A47" i="8"/>
  <c r="B47" i="8"/>
  <c r="C47" i="8"/>
  <c r="L47" i="8" s="1"/>
  <c r="E47" i="8"/>
  <c r="F47" i="8"/>
  <c r="G47" i="8"/>
  <c r="A48" i="8"/>
  <c r="B48" i="8"/>
  <c r="C48" i="8"/>
  <c r="L48" i="8" s="1"/>
  <c r="D48" i="8"/>
  <c r="K48" i="8" s="1"/>
  <c r="P48" i="8" s="1"/>
  <c r="D43" i="10" s="1"/>
  <c r="E48" i="8"/>
  <c r="F48" i="8"/>
  <c r="G48" i="8"/>
  <c r="A49" i="8"/>
  <c r="B49" i="8"/>
  <c r="C49" i="8"/>
  <c r="M49" i="8" s="1"/>
  <c r="D49" i="8"/>
  <c r="E49" i="8"/>
  <c r="F49" i="8"/>
  <c r="G49" i="8"/>
  <c r="K49" i="8"/>
  <c r="P49" i="8" s="1"/>
  <c r="D44" i="10" s="1"/>
  <c r="A50" i="8"/>
  <c r="B50" i="8"/>
  <c r="C50" i="8"/>
  <c r="E50" i="8"/>
  <c r="N50" i="8" s="1"/>
  <c r="F50" i="8"/>
  <c r="M50" i="8" s="1"/>
  <c r="G50" i="8"/>
  <c r="A51" i="8"/>
  <c r="B51" i="8"/>
  <c r="C51" i="8"/>
  <c r="D51" i="8"/>
  <c r="K51" i="8" s="1"/>
  <c r="P51" i="8" s="1"/>
  <c r="D46" i="10" s="1"/>
  <c r="E51" i="8"/>
  <c r="N51" i="8" s="1"/>
  <c r="F51" i="8"/>
  <c r="G51" i="8"/>
  <c r="L51" i="8"/>
  <c r="M51" i="8"/>
  <c r="A52" i="8"/>
  <c r="B52" i="8"/>
  <c r="C52" i="8"/>
  <c r="D52" i="8"/>
  <c r="E52" i="8"/>
  <c r="N52" i="8" s="1"/>
  <c r="F52" i="8"/>
  <c r="M52" i="8" s="1"/>
  <c r="G52" i="8"/>
  <c r="K52" i="8"/>
  <c r="A53" i="8"/>
  <c r="B53" i="8"/>
  <c r="C53" i="8"/>
  <c r="E53" i="8"/>
  <c r="N53" i="8" s="1"/>
  <c r="F53" i="8"/>
  <c r="A54" i="8"/>
  <c r="B54" i="8"/>
  <c r="C54" i="8"/>
  <c r="E54" i="8"/>
  <c r="N54" i="8" s="1"/>
  <c r="F54" i="8"/>
  <c r="G54" i="8"/>
  <c r="A55" i="8"/>
  <c r="B55" i="8"/>
  <c r="C55" i="8"/>
  <c r="D55" i="8"/>
  <c r="K55" i="8" s="1"/>
  <c r="P55" i="8" s="1"/>
  <c r="D50" i="10" s="1"/>
  <c r="E55" i="8"/>
  <c r="N55" i="8" s="1"/>
  <c r="F55" i="8"/>
  <c r="G55" i="8"/>
  <c r="L55" i="8"/>
  <c r="M55" i="8"/>
  <c r="A56" i="8"/>
  <c r="B56" i="8"/>
  <c r="C56" i="8"/>
  <c r="D56" i="8"/>
  <c r="E56" i="8"/>
  <c r="N56" i="8" s="1"/>
  <c r="F56" i="8"/>
  <c r="M56" i="8" s="1"/>
  <c r="G56" i="8"/>
  <c r="K56" i="8"/>
  <c r="A57" i="8"/>
  <c r="B57" i="8"/>
  <c r="C57" i="8"/>
  <c r="D57" i="8"/>
  <c r="K57" i="8" s="1"/>
  <c r="E57" i="8"/>
  <c r="N57" i="8" s="1"/>
  <c r="F57" i="8"/>
  <c r="G57" i="8"/>
  <c r="L57" i="8"/>
  <c r="M57" i="8"/>
  <c r="A58" i="8"/>
  <c r="B58" i="8"/>
  <c r="C58" i="8"/>
  <c r="D58" i="8"/>
  <c r="E58" i="8"/>
  <c r="N58" i="8" s="1"/>
  <c r="F58" i="8"/>
  <c r="M58" i="8" s="1"/>
  <c r="G58" i="8"/>
  <c r="K58" i="8"/>
  <c r="A59" i="8"/>
  <c r="B59" i="8"/>
  <c r="C59" i="8"/>
  <c r="D59" i="8"/>
  <c r="K59" i="8" s="1"/>
  <c r="E59" i="8"/>
  <c r="N59" i="8" s="1"/>
  <c r="F59" i="8"/>
  <c r="G59" i="8"/>
  <c r="L59" i="8"/>
  <c r="M59" i="8"/>
  <c r="A60" i="8"/>
  <c r="B60" i="8"/>
  <c r="C60" i="8"/>
  <c r="D60" i="8"/>
  <c r="E60" i="8"/>
  <c r="N60" i="8" s="1"/>
  <c r="F60" i="8"/>
  <c r="M60" i="8" s="1"/>
  <c r="G60" i="8"/>
  <c r="K60" i="8"/>
  <c r="A61" i="8"/>
  <c r="B61" i="8"/>
  <c r="C61" i="8"/>
  <c r="D61" i="8"/>
  <c r="K61" i="8" s="1"/>
  <c r="E61" i="8"/>
  <c r="N61" i="8" s="1"/>
  <c r="F61" i="8"/>
  <c r="G61" i="8"/>
  <c r="L61" i="8"/>
  <c r="M61" i="8"/>
  <c r="A62" i="8"/>
  <c r="B62" i="8"/>
  <c r="C62" i="8"/>
  <c r="D62" i="8"/>
  <c r="E62" i="8"/>
  <c r="N62" i="8" s="1"/>
  <c r="F62" i="8"/>
  <c r="M62" i="8" s="1"/>
  <c r="G62" i="8"/>
  <c r="K62" i="8"/>
  <c r="A63" i="8"/>
  <c r="B63" i="8"/>
  <c r="C63" i="8"/>
  <c r="D63" i="8"/>
  <c r="K63" i="8" s="1"/>
  <c r="P63" i="8" s="1"/>
  <c r="D58" i="10" s="1"/>
  <c r="E63" i="8"/>
  <c r="N63" i="8" s="1"/>
  <c r="F63" i="8"/>
  <c r="G63" i="8"/>
  <c r="L63" i="8"/>
  <c r="M63" i="8"/>
  <c r="A64" i="8"/>
  <c r="B64" i="8"/>
  <c r="C64" i="8"/>
  <c r="D64" i="8"/>
  <c r="E64" i="8"/>
  <c r="N64" i="8" s="1"/>
  <c r="F64" i="8"/>
  <c r="M64" i="8" s="1"/>
  <c r="G64" i="8"/>
  <c r="K64" i="8"/>
  <c r="A65" i="8"/>
  <c r="B65" i="8"/>
  <c r="C65" i="8"/>
  <c r="D65" i="8"/>
  <c r="K65" i="8" s="1"/>
  <c r="P65" i="8" s="1"/>
  <c r="D60" i="10" s="1"/>
  <c r="E65" i="8"/>
  <c r="N65" i="8" s="1"/>
  <c r="F65" i="8"/>
  <c r="G65" i="8"/>
  <c r="L65" i="8"/>
  <c r="M65" i="8"/>
  <c r="A66" i="8"/>
  <c r="B66" i="8"/>
  <c r="C66" i="8"/>
  <c r="D66" i="8"/>
  <c r="E66" i="8"/>
  <c r="N66" i="8" s="1"/>
  <c r="F66" i="8"/>
  <c r="M66" i="8" s="1"/>
  <c r="G66" i="8"/>
  <c r="K66" i="8" s="1"/>
  <c r="A67" i="8"/>
  <c r="B67" i="8"/>
  <c r="C67" i="8"/>
  <c r="D67" i="8"/>
  <c r="K67" i="8" s="1"/>
  <c r="P67" i="8" s="1"/>
  <c r="D62" i="10" s="1"/>
  <c r="E67" i="8"/>
  <c r="N67" i="8" s="1"/>
  <c r="F67" i="8"/>
  <c r="G67" i="8"/>
  <c r="L67" i="8"/>
  <c r="M67" i="8"/>
  <c r="C72" i="8"/>
  <c r="K12" i="3"/>
  <c r="L12" i="3"/>
  <c r="P12" i="3" s="1"/>
  <c r="C7" i="10" s="1"/>
  <c r="M12" i="3"/>
  <c r="N12" i="3"/>
  <c r="D13" i="3"/>
  <c r="D13" i="7" s="1"/>
  <c r="U97" i="7" s="1"/>
  <c r="V97" i="7" s="1"/>
  <c r="V98" i="7" s="1"/>
  <c r="L13" i="3"/>
  <c r="M13" i="3"/>
  <c r="N13" i="3"/>
  <c r="D14" i="3"/>
  <c r="L14" i="3"/>
  <c r="M14" i="3"/>
  <c r="N14" i="3"/>
  <c r="D15" i="3"/>
  <c r="D15" i="7" s="1"/>
  <c r="U107" i="7" s="1"/>
  <c r="V107" i="7" s="1"/>
  <c r="W107" i="7" s="1"/>
  <c r="L15" i="3"/>
  <c r="M15" i="3"/>
  <c r="N15" i="3"/>
  <c r="K16" i="3"/>
  <c r="L16" i="3"/>
  <c r="P16" i="3" s="1"/>
  <c r="C11" i="10" s="1"/>
  <c r="M16" i="3"/>
  <c r="N16" i="3"/>
  <c r="K17" i="3"/>
  <c r="L17" i="3"/>
  <c r="M17" i="3"/>
  <c r="N17" i="3"/>
  <c r="K18" i="3"/>
  <c r="L18" i="3"/>
  <c r="M18" i="3"/>
  <c r="N18" i="3"/>
  <c r="K19" i="3"/>
  <c r="L19" i="3"/>
  <c r="M19" i="3"/>
  <c r="N19" i="3"/>
  <c r="K20" i="3"/>
  <c r="L20" i="3"/>
  <c r="M20" i="3"/>
  <c r="N20" i="3"/>
  <c r="K21" i="3"/>
  <c r="L21" i="3"/>
  <c r="M21" i="3"/>
  <c r="N21" i="3"/>
  <c r="K22" i="3"/>
  <c r="L22" i="3"/>
  <c r="P22" i="3" s="1"/>
  <c r="C17" i="10" s="1"/>
  <c r="M22" i="3"/>
  <c r="N22" i="3"/>
  <c r="K23" i="3"/>
  <c r="L23" i="3"/>
  <c r="M23" i="3"/>
  <c r="N23" i="3"/>
  <c r="K24" i="3"/>
  <c r="L24" i="3"/>
  <c r="M24" i="3"/>
  <c r="N24" i="3"/>
  <c r="P24" i="3"/>
  <c r="C18" i="10" s="1"/>
  <c r="K25" i="3"/>
  <c r="L25" i="3"/>
  <c r="P25" i="3" s="1"/>
  <c r="C20" i="10" s="1"/>
  <c r="P20" i="10" s="1"/>
  <c r="M25" i="3"/>
  <c r="N25" i="3"/>
  <c r="D26" i="7"/>
  <c r="U129" i="7" s="1"/>
  <c r="K26" i="3"/>
  <c r="L26" i="3"/>
  <c r="M26" i="3"/>
  <c r="K27" i="3"/>
  <c r="L27" i="3"/>
  <c r="P27" i="3" s="1"/>
  <c r="C22" i="10" s="1"/>
  <c r="M27" i="3"/>
  <c r="K28" i="3"/>
  <c r="L28" i="3"/>
  <c r="M28" i="3"/>
  <c r="D29" i="7"/>
  <c r="U145" i="7" s="1"/>
  <c r="K29" i="3"/>
  <c r="L29" i="3"/>
  <c r="M29" i="3"/>
  <c r="N29" i="3"/>
  <c r="K30" i="3"/>
  <c r="L30" i="3"/>
  <c r="M30" i="3"/>
  <c r="N30" i="3"/>
  <c r="K31" i="3"/>
  <c r="L31" i="3"/>
  <c r="M31" i="3"/>
  <c r="N31" i="3"/>
  <c r="K32" i="3"/>
  <c r="L32" i="3"/>
  <c r="M32" i="3"/>
  <c r="N32" i="3"/>
  <c r="K33" i="3"/>
  <c r="L33" i="3"/>
  <c r="M33" i="3"/>
  <c r="N33" i="3"/>
  <c r="C34" i="3"/>
  <c r="C34" i="7" s="1"/>
  <c r="D34" i="3"/>
  <c r="D34" i="7" s="1"/>
  <c r="U340" i="7" s="1"/>
  <c r="V340" i="7" s="1"/>
  <c r="W340" i="7" s="1"/>
  <c r="K34" i="3"/>
  <c r="L34" i="3"/>
  <c r="N34" i="3"/>
  <c r="K35" i="3"/>
  <c r="L35" i="3"/>
  <c r="P35" i="3" s="1"/>
  <c r="C30" i="10" s="1"/>
  <c r="M35" i="3"/>
  <c r="N35" i="3"/>
  <c r="K36" i="3"/>
  <c r="L36" i="3"/>
  <c r="M36" i="3"/>
  <c r="P36" i="3" s="1"/>
  <c r="C31" i="10" s="1"/>
  <c r="N36" i="3"/>
  <c r="K37" i="3"/>
  <c r="L37" i="3"/>
  <c r="M37" i="3"/>
  <c r="N37" i="3"/>
  <c r="K38" i="3"/>
  <c r="L38" i="3"/>
  <c r="M38" i="3"/>
  <c r="N38" i="3"/>
  <c r="K39" i="3"/>
  <c r="L39" i="3"/>
  <c r="M39" i="3"/>
  <c r="N39" i="3"/>
  <c r="K40" i="3"/>
  <c r="L40" i="3"/>
  <c r="M40" i="3"/>
  <c r="N40" i="3"/>
  <c r="K41" i="3"/>
  <c r="L41" i="3"/>
  <c r="M41" i="3"/>
  <c r="N41" i="3"/>
  <c r="C42" i="3"/>
  <c r="C42" i="7" s="1"/>
  <c r="D42" i="3"/>
  <c r="D42" i="7" s="1"/>
  <c r="U160" i="7" s="1"/>
  <c r="V160" i="7" s="1"/>
  <c r="W160" i="7" s="1"/>
  <c r="N42" i="3"/>
  <c r="C43" i="3"/>
  <c r="C43" i="7" s="1"/>
  <c r="D43" i="3"/>
  <c r="D43" i="7" s="1"/>
  <c r="K43" i="3"/>
  <c r="N43" i="3"/>
  <c r="C44" i="3"/>
  <c r="C44" i="7" s="1"/>
  <c r="D44" i="3"/>
  <c r="D44" i="7" s="1"/>
  <c r="U170" i="7" s="1"/>
  <c r="V170" i="7" s="1"/>
  <c r="K44" i="3"/>
  <c r="L44" i="3"/>
  <c r="N44" i="3"/>
  <c r="K45" i="3"/>
  <c r="L45" i="3"/>
  <c r="M45" i="3"/>
  <c r="N45" i="3"/>
  <c r="K46" i="3"/>
  <c r="L46" i="3"/>
  <c r="M46" i="3"/>
  <c r="N46" i="3"/>
  <c r="D47" i="3"/>
  <c r="D47" i="7" s="1"/>
  <c r="U250" i="7" s="1"/>
  <c r="V250" i="7" s="1"/>
  <c r="W250" i="7" s="1"/>
  <c r="K47" i="3"/>
  <c r="L47" i="3"/>
  <c r="M47" i="3"/>
  <c r="K48" i="3"/>
  <c r="P48" i="3" s="1"/>
  <c r="C43" i="10" s="1"/>
  <c r="L48" i="3"/>
  <c r="M48" i="3"/>
  <c r="K49" i="3"/>
  <c r="P49" i="3" s="1"/>
  <c r="C44" i="10" s="1"/>
  <c r="L49" i="3"/>
  <c r="M49" i="3"/>
  <c r="D50" i="3"/>
  <c r="D50" i="7" s="1"/>
  <c r="U265" i="7" s="1"/>
  <c r="V265" i="7" s="1"/>
  <c r="W265" i="7" s="1"/>
  <c r="L50" i="3"/>
  <c r="M50" i="3"/>
  <c r="N50" i="3"/>
  <c r="D53" i="7"/>
  <c r="H53" i="7"/>
  <c r="K51" i="3"/>
  <c r="L51" i="3"/>
  <c r="M51" i="3"/>
  <c r="N51" i="3"/>
  <c r="D54" i="7"/>
  <c r="U84" i="7" s="1"/>
  <c r="V84" i="7" s="1"/>
  <c r="W84" i="7" s="1"/>
  <c r="L52" i="3"/>
  <c r="M52" i="3"/>
  <c r="N52" i="3"/>
  <c r="K53" i="3"/>
  <c r="L53" i="3"/>
  <c r="M53" i="3"/>
  <c r="N53" i="3"/>
  <c r="K54" i="3"/>
  <c r="L54" i="3"/>
  <c r="M54" i="3"/>
  <c r="N54" i="3"/>
  <c r="K55" i="3"/>
  <c r="L55" i="3"/>
  <c r="M55" i="3"/>
  <c r="N55" i="3"/>
  <c r="K56" i="3"/>
  <c r="L56" i="3"/>
  <c r="M56" i="3"/>
  <c r="N56" i="3"/>
  <c r="K57" i="3"/>
  <c r="L57" i="3"/>
  <c r="M57" i="3"/>
  <c r="N57" i="3"/>
  <c r="K58" i="3"/>
  <c r="L58" i="3"/>
  <c r="M58" i="3"/>
  <c r="N58" i="3"/>
  <c r="K59" i="3"/>
  <c r="L59" i="3"/>
  <c r="M59" i="3"/>
  <c r="P59" i="3" s="1"/>
  <c r="C56" i="10" s="1"/>
  <c r="N59" i="3"/>
  <c r="K60" i="3"/>
  <c r="L60" i="3"/>
  <c r="M60" i="3"/>
  <c r="N60" i="3"/>
  <c r="K61" i="3"/>
  <c r="L61" i="3"/>
  <c r="M61" i="3"/>
  <c r="N61" i="3"/>
  <c r="K62" i="3"/>
  <c r="L62" i="3"/>
  <c r="M62" i="3"/>
  <c r="N62" i="3"/>
  <c r="K63" i="3"/>
  <c r="L63" i="3"/>
  <c r="M63" i="3"/>
  <c r="N63" i="3"/>
  <c r="K64" i="3"/>
  <c r="L64" i="3"/>
  <c r="M64" i="3"/>
  <c r="N64" i="3"/>
  <c r="K65" i="3"/>
  <c r="L65" i="3"/>
  <c r="P65" i="3" s="1"/>
  <c r="C62" i="10" s="1"/>
  <c r="M65" i="3"/>
  <c r="N65" i="3"/>
  <c r="K66" i="3"/>
  <c r="L66" i="3"/>
  <c r="M66" i="3"/>
  <c r="N66" i="3"/>
  <c r="K67" i="3"/>
  <c r="L67" i="3"/>
  <c r="P67" i="3" s="1"/>
  <c r="C46" i="10" s="1"/>
  <c r="M67" i="3"/>
  <c r="N67" i="3"/>
  <c r="C70" i="3"/>
  <c r="V291" i="7" l="1"/>
  <c r="U291" i="7"/>
  <c r="P32" i="3"/>
  <c r="C27" i="10" s="1"/>
  <c r="L32" i="8"/>
  <c r="M33" i="8"/>
  <c r="P33" i="8" s="1"/>
  <c r="D28" i="10" s="1"/>
  <c r="W291" i="7"/>
  <c r="W286" i="7"/>
  <c r="P19" i="3"/>
  <c r="C14" i="10" s="1"/>
  <c r="P33" i="3"/>
  <c r="C28" i="10" s="1"/>
  <c r="P28" i="10" s="1"/>
  <c r="P23" i="3"/>
  <c r="C19" i="10" s="1"/>
  <c r="J19" i="10" s="1"/>
  <c r="P54" i="3"/>
  <c r="C51" i="10" s="1"/>
  <c r="P38" i="3"/>
  <c r="C33" i="10" s="1"/>
  <c r="P66" i="3"/>
  <c r="C47" i="10" s="1"/>
  <c r="J47" i="10" s="1"/>
  <c r="P64" i="3"/>
  <c r="C61" i="10" s="1"/>
  <c r="J61" i="10" s="1"/>
  <c r="P62" i="3"/>
  <c r="C59" i="10" s="1"/>
  <c r="P18" i="3"/>
  <c r="C13" i="10" s="1"/>
  <c r="P13" i="10" s="1"/>
  <c r="P57" i="3"/>
  <c r="C54" i="10" s="1"/>
  <c r="J54" i="10" s="1"/>
  <c r="P21" i="3"/>
  <c r="C16" i="10" s="1"/>
  <c r="J16" i="10" s="1"/>
  <c r="P17" i="3"/>
  <c r="C12" i="10" s="1"/>
  <c r="P61" i="3"/>
  <c r="C58" i="10" s="1"/>
  <c r="P55" i="3"/>
  <c r="C52" i="10" s="1"/>
  <c r="P47" i="3"/>
  <c r="C42" i="10" s="1"/>
  <c r="J42" i="10" s="1"/>
  <c r="P41" i="3"/>
  <c r="C36" i="10" s="1"/>
  <c r="P30" i="3"/>
  <c r="C25" i="10" s="1"/>
  <c r="P25" i="10" s="1"/>
  <c r="P26" i="3"/>
  <c r="C21" i="10" s="1"/>
  <c r="J21" i="10" s="1"/>
  <c r="P60" i="3"/>
  <c r="C57" i="10" s="1"/>
  <c r="P57" i="10" s="1"/>
  <c r="P53" i="3"/>
  <c r="C50" i="10" s="1"/>
  <c r="P39" i="3"/>
  <c r="C34" i="10" s="1"/>
  <c r="P28" i="3"/>
  <c r="C23" i="10" s="1"/>
  <c r="J23" i="10" s="1"/>
  <c r="P37" i="3"/>
  <c r="C32" i="10" s="1"/>
  <c r="J32" i="10" s="1"/>
  <c r="P20" i="3"/>
  <c r="C15" i="10" s="1"/>
  <c r="P63" i="3"/>
  <c r="C60" i="10" s="1"/>
  <c r="J60" i="10" s="1"/>
  <c r="P58" i="3"/>
  <c r="C55" i="10" s="1"/>
  <c r="J55" i="10" s="1"/>
  <c r="P56" i="3"/>
  <c r="C53" i="10" s="1"/>
  <c r="J53" i="10" s="1"/>
  <c r="P40" i="3"/>
  <c r="C35" i="10" s="1"/>
  <c r="P31" i="3"/>
  <c r="C26" i="10" s="1"/>
  <c r="P29" i="3"/>
  <c r="C24" i="10" s="1"/>
  <c r="J24" i="10" s="1"/>
  <c r="P45" i="3"/>
  <c r="C40" i="10" s="1"/>
  <c r="P40" i="10" s="1"/>
  <c r="V125" i="7"/>
  <c r="V119" i="7"/>
  <c r="U119" i="7"/>
  <c r="P46" i="3"/>
  <c r="C41" i="10" s="1"/>
  <c r="J41" i="10" s="1"/>
  <c r="M46" i="8"/>
  <c r="P46" i="8" s="1"/>
  <c r="D41" i="10" s="1"/>
  <c r="U117" i="7"/>
  <c r="U125" i="7"/>
  <c r="W125" i="7"/>
  <c r="M54" i="8"/>
  <c r="P51" i="3"/>
  <c r="C48" i="10" s="1"/>
  <c r="P48" i="10" s="1"/>
  <c r="J50" i="10"/>
  <c r="P50" i="10"/>
  <c r="P61" i="8"/>
  <c r="D56" i="10" s="1"/>
  <c r="J58" i="10"/>
  <c r="P58" i="10"/>
  <c r="J35" i="10"/>
  <c r="P35" i="10"/>
  <c r="J26" i="10"/>
  <c r="P26" i="10"/>
  <c r="J13" i="10"/>
  <c r="J7" i="10"/>
  <c r="P7" i="10"/>
  <c r="K62" i="10"/>
  <c r="Q62" i="10"/>
  <c r="K60" i="10"/>
  <c r="Q60" i="10"/>
  <c r="K32" i="10"/>
  <c r="Q32" i="10"/>
  <c r="K44" i="10"/>
  <c r="Q44" i="10"/>
  <c r="Q18" i="10"/>
  <c r="K18" i="10"/>
  <c r="P21" i="8"/>
  <c r="D16" i="10" s="1"/>
  <c r="J52" i="10"/>
  <c r="P52" i="10"/>
  <c r="K46" i="10"/>
  <c r="Q46" i="10"/>
  <c r="K30" i="10"/>
  <c r="Q30" i="10"/>
  <c r="P61" i="10"/>
  <c r="P36" i="10"/>
  <c r="J36" i="10"/>
  <c r="P59" i="8"/>
  <c r="D54" i="10" s="1"/>
  <c r="P44" i="10"/>
  <c r="J44" i="10"/>
  <c r="P34" i="10"/>
  <c r="J34" i="10"/>
  <c r="P57" i="8"/>
  <c r="D52" i="10" s="1"/>
  <c r="W335" i="7"/>
  <c r="W336" i="7" s="1"/>
  <c r="V336" i="7"/>
  <c r="P19" i="10"/>
  <c r="J25" i="10"/>
  <c r="J12" i="10"/>
  <c r="P12" i="10"/>
  <c r="P32" i="10"/>
  <c r="K50" i="10"/>
  <c r="Q50" i="10"/>
  <c r="K43" i="10"/>
  <c r="Q43" i="10"/>
  <c r="P41" i="8"/>
  <c r="D36" i="10" s="1"/>
  <c r="P31" i="8"/>
  <c r="D26" i="10" s="1"/>
  <c r="P27" i="8"/>
  <c r="D22" i="10" s="1"/>
  <c r="K58" i="10"/>
  <c r="Q58" i="10"/>
  <c r="J62" i="10"/>
  <c r="P62" i="10"/>
  <c r="P60" i="8"/>
  <c r="D55" i="10" s="1"/>
  <c r="J43" i="10"/>
  <c r="P43" i="10"/>
  <c r="J31" i="10"/>
  <c r="P31" i="10"/>
  <c r="J15" i="10"/>
  <c r="P15" i="10"/>
  <c r="P39" i="8"/>
  <c r="D34" i="10" s="1"/>
  <c r="Q14" i="10"/>
  <c r="K14" i="10"/>
  <c r="K15" i="3"/>
  <c r="P15" i="3" s="1"/>
  <c r="C10" i="10" s="1"/>
  <c r="D54" i="8"/>
  <c r="K54" i="8" s="1"/>
  <c r="D50" i="8"/>
  <c r="K50" i="8" s="1"/>
  <c r="M48" i="8"/>
  <c r="D42" i="8"/>
  <c r="K42" i="8" s="1"/>
  <c r="D34" i="8"/>
  <c r="K34" i="8" s="1"/>
  <c r="M28" i="8"/>
  <c r="P28" i="8" s="1"/>
  <c r="D23" i="10" s="1"/>
  <c r="L20" i="8"/>
  <c r="P20" i="8" s="1"/>
  <c r="D15" i="10" s="1"/>
  <c r="M16" i="8"/>
  <c r="P16" i="8" s="1"/>
  <c r="D11" i="10" s="1"/>
  <c r="V341" i="7"/>
  <c r="J33" i="10"/>
  <c r="P33" i="10"/>
  <c r="W170" i="7"/>
  <c r="W171" i="7" s="1"/>
  <c r="V171" i="7"/>
  <c r="U163" i="7"/>
  <c r="U166" i="7" s="1"/>
  <c r="U164" i="7"/>
  <c r="U244" i="7"/>
  <c r="U243" i="7"/>
  <c r="J22" i="10"/>
  <c r="P22" i="10"/>
  <c r="V129" i="7"/>
  <c r="W129" i="7" s="1"/>
  <c r="W130" i="7" s="1"/>
  <c r="U130" i="7"/>
  <c r="J17" i="10"/>
  <c r="P17" i="10"/>
  <c r="G53" i="8"/>
  <c r="D47" i="8"/>
  <c r="K47" i="8" s="1"/>
  <c r="P47" i="8" s="1"/>
  <c r="D42" i="10" s="1"/>
  <c r="C42" i="8"/>
  <c r="C34" i="8"/>
  <c r="M32" i="8"/>
  <c r="M30" i="8"/>
  <c r="P30" i="8" s="1"/>
  <c r="D25" i="10" s="1"/>
  <c r="M23" i="8"/>
  <c r="P23" i="8" s="1"/>
  <c r="D19" i="10" s="1"/>
  <c r="M14" i="8"/>
  <c r="M12" i="8"/>
  <c r="U351" i="7"/>
  <c r="V320" i="7"/>
  <c r="U321" i="7"/>
  <c r="J56" i="10"/>
  <c r="P56" i="10"/>
  <c r="J11" i="10"/>
  <c r="P11" i="10"/>
  <c r="U165" i="7"/>
  <c r="V165" i="7" s="1"/>
  <c r="W165" i="7" s="1"/>
  <c r="W166" i="7" s="1"/>
  <c r="U245" i="7"/>
  <c r="V245" i="7" s="1"/>
  <c r="U168" i="7"/>
  <c r="U169" i="7"/>
  <c r="U338" i="7"/>
  <c r="U339" i="7"/>
  <c r="D44" i="8"/>
  <c r="K44" i="8" s="1"/>
  <c r="V270" i="7"/>
  <c r="U271" i="7"/>
  <c r="P46" i="10"/>
  <c r="J46" i="10"/>
  <c r="K50" i="3"/>
  <c r="P50" i="3" s="1"/>
  <c r="C45" i="10" s="1"/>
  <c r="L66" i="8"/>
  <c r="P66" i="8" s="1"/>
  <c r="D61" i="10" s="1"/>
  <c r="L64" i="8"/>
  <c r="P64" i="8" s="1"/>
  <c r="D59" i="10" s="1"/>
  <c r="L62" i="8"/>
  <c r="P62" i="8" s="1"/>
  <c r="D57" i="10" s="1"/>
  <c r="L60" i="8"/>
  <c r="L58" i="8"/>
  <c r="P58" i="8" s="1"/>
  <c r="D53" i="10" s="1"/>
  <c r="L56" i="8"/>
  <c r="P56" i="8" s="1"/>
  <c r="D51" i="10" s="1"/>
  <c r="L54" i="8"/>
  <c r="L52" i="8"/>
  <c r="P52" i="8" s="1"/>
  <c r="D47" i="10" s="1"/>
  <c r="L50" i="8"/>
  <c r="M47" i="8"/>
  <c r="L45" i="8"/>
  <c r="P45" i="8" s="1"/>
  <c r="D40" i="10" s="1"/>
  <c r="C44" i="8"/>
  <c r="L40" i="8"/>
  <c r="P40" i="8" s="1"/>
  <c r="D35" i="10" s="1"/>
  <c r="L38" i="8"/>
  <c r="P38" i="8" s="1"/>
  <c r="D33" i="10" s="1"/>
  <c r="L36" i="8"/>
  <c r="P36" i="8" s="1"/>
  <c r="D31" i="10" s="1"/>
  <c r="D29" i="8"/>
  <c r="K29" i="8" s="1"/>
  <c r="P29" i="8" s="1"/>
  <c r="D24" i="10" s="1"/>
  <c r="L25" i="8"/>
  <c r="P25" i="8" s="1"/>
  <c r="D20" i="10" s="1"/>
  <c r="Q20" i="10" s="1"/>
  <c r="L22" i="8"/>
  <c r="L17" i="8"/>
  <c r="P17" i="8" s="1"/>
  <c r="D12" i="10" s="1"/>
  <c r="D15" i="8"/>
  <c r="K15" i="8" s="1"/>
  <c r="D13" i="8"/>
  <c r="K13" i="8" s="1"/>
  <c r="J14" i="10"/>
  <c r="P14" i="10"/>
  <c r="M42" i="3"/>
  <c r="V145" i="7"/>
  <c r="U146" i="7"/>
  <c r="K13" i="3"/>
  <c r="P13" i="3" s="1"/>
  <c r="C8" i="10" s="1"/>
  <c r="D53" i="8"/>
  <c r="K53" i="8" s="1"/>
  <c r="D26" i="8"/>
  <c r="K26" i="8" s="1"/>
  <c r="P26" i="8" s="1"/>
  <c r="D21" i="10" s="1"/>
  <c r="P22" i="8"/>
  <c r="D17" i="10" s="1"/>
  <c r="L15" i="8"/>
  <c r="M15" i="8"/>
  <c r="L13" i="8"/>
  <c r="M13" i="8"/>
  <c r="J18" i="10"/>
  <c r="P18" i="10"/>
  <c r="D14" i="7"/>
  <c r="U102" i="7" s="1"/>
  <c r="D14" i="8"/>
  <c r="K14" i="8" s="1"/>
  <c r="P14" i="8" s="1"/>
  <c r="D9" i="10" s="1"/>
  <c r="U158" i="7"/>
  <c r="U159" i="7"/>
  <c r="M43" i="3"/>
  <c r="L42" i="3"/>
  <c r="D43" i="8"/>
  <c r="K43" i="8" s="1"/>
  <c r="P30" i="10"/>
  <c r="J30" i="10"/>
  <c r="L12" i="8"/>
  <c r="P12" i="8" s="1"/>
  <c r="D7" i="10" s="1"/>
  <c r="L14" i="8"/>
  <c r="L16" i="8"/>
  <c r="L18" i="8"/>
  <c r="P18" i="8" s="1"/>
  <c r="D13" i="10" s="1"/>
  <c r="P59" i="10"/>
  <c r="J59" i="10"/>
  <c r="J51" i="10"/>
  <c r="P51" i="10"/>
  <c r="J27" i="10"/>
  <c r="P27" i="10"/>
  <c r="K52" i="3"/>
  <c r="P52" i="3" s="1"/>
  <c r="C49" i="10" s="1"/>
  <c r="U90" i="7"/>
  <c r="V90" i="7" s="1"/>
  <c r="W90" i="7" s="1"/>
  <c r="W91" i="7" s="1"/>
  <c r="M44" i="3"/>
  <c r="P44" i="3" s="1"/>
  <c r="C39" i="10" s="1"/>
  <c r="L43" i="3"/>
  <c r="P43" i="3" s="1"/>
  <c r="C38" i="10" s="1"/>
  <c r="K42" i="3"/>
  <c r="M34" i="3"/>
  <c r="P34" i="3" s="1"/>
  <c r="C29" i="10" s="1"/>
  <c r="K14" i="3"/>
  <c r="P14" i="3" s="1"/>
  <c r="C9" i="10" s="1"/>
  <c r="L49" i="8"/>
  <c r="C43" i="8"/>
  <c r="L33" i="8"/>
  <c r="L31" i="8"/>
  <c r="L29" i="8"/>
  <c r="U284" i="7"/>
  <c r="U283" i="7"/>
  <c r="W260" i="7"/>
  <c r="W261" i="7" s="1"/>
  <c r="V261" i="7"/>
  <c r="V296" i="7"/>
  <c r="V286" i="7"/>
  <c r="U276" i="7"/>
  <c r="U266" i="7"/>
  <c r="V251" i="7"/>
  <c r="U236" i="7"/>
  <c r="V226" i="7"/>
  <c r="W225" i="7"/>
  <c r="W226" i="7" s="1"/>
  <c r="U261" i="7"/>
  <c r="U251" i="7"/>
  <c r="W161" i="7"/>
  <c r="V161" i="7"/>
  <c r="W266" i="7"/>
  <c r="U226" i="7"/>
  <c r="V201" i="7"/>
  <c r="V266" i="7"/>
  <c r="W251" i="7"/>
  <c r="U201" i="7"/>
  <c r="V180" i="7"/>
  <c r="W180" i="7" s="1"/>
  <c r="W181" i="7" s="1"/>
  <c r="U181" i="7"/>
  <c r="V211" i="7"/>
  <c r="W210" i="7"/>
  <c r="W211" i="7" s="1"/>
  <c r="W196" i="7"/>
  <c r="U191" i="7"/>
  <c r="V166" i="7"/>
  <c r="V176" i="7"/>
  <c r="W135" i="7"/>
  <c r="W136" i="7" s="1"/>
  <c r="V136" i="7"/>
  <c r="U136" i="7"/>
  <c r="U85" i="7"/>
  <c r="U141" i="7"/>
  <c r="U98" i="7"/>
  <c r="W119" i="7"/>
  <c r="W108" i="7"/>
  <c r="V108" i="7"/>
  <c r="U108" i="7"/>
  <c r="U91" i="7"/>
  <c r="W83" i="7"/>
  <c r="W85" i="7" s="1"/>
  <c r="W79" i="7"/>
  <c r="X75" i="7"/>
  <c r="W78" i="7"/>
  <c r="W80" i="7" s="1"/>
  <c r="W101" i="7"/>
  <c r="W97" i="7"/>
  <c r="W98" i="7" s="1"/>
  <c r="V85" i="7"/>
  <c r="U77" i="7"/>
  <c r="U78" i="7"/>
  <c r="P32" i="8" l="1"/>
  <c r="D27" i="10" s="1"/>
  <c r="Q27" i="10" s="1"/>
  <c r="J28" i="10"/>
  <c r="U286" i="7"/>
  <c r="P53" i="10"/>
  <c r="P16" i="10"/>
  <c r="P42" i="10"/>
  <c r="P24" i="10"/>
  <c r="P23" i="10"/>
  <c r="P47" i="10"/>
  <c r="P42" i="3"/>
  <c r="C37" i="10" s="1"/>
  <c r="J57" i="10"/>
  <c r="P21" i="10"/>
  <c r="P54" i="10"/>
  <c r="P55" i="10"/>
  <c r="P60" i="10"/>
  <c r="J40" i="10"/>
  <c r="P41" i="10"/>
  <c r="K41" i="10"/>
  <c r="Q41" i="10"/>
  <c r="J48" i="10"/>
  <c r="V91" i="7"/>
  <c r="Q51" i="10"/>
  <c r="K51" i="10"/>
  <c r="Q53" i="10"/>
  <c r="K53" i="10"/>
  <c r="K13" i="10"/>
  <c r="Q13" i="10"/>
  <c r="Q40" i="10"/>
  <c r="K40" i="10"/>
  <c r="Q57" i="10"/>
  <c r="K57" i="10"/>
  <c r="P38" i="10"/>
  <c r="J38" i="10"/>
  <c r="J39" i="10"/>
  <c r="P39" i="10"/>
  <c r="Q59" i="10"/>
  <c r="K59" i="10"/>
  <c r="K11" i="10"/>
  <c r="Q11" i="10"/>
  <c r="Q7" i="10"/>
  <c r="K7" i="10"/>
  <c r="K47" i="10"/>
  <c r="Q47" i="10"/>
  <c r="Q25" i="10"/>
  <c r="K25" i="10"/>
  <c r="K15" i="10"/>
  <c r="Q15" i="10"/>
  <c r="K33" i="10"/>
  <c r="Q33" i="10"/>
  <c r="K35" i="10"/>
  <c r="Q35" i="10"/>
  <c r="Q61" i="10"/>
  <c r="K61" i="10"/>
  <c r="K19" i="10"/>
  <c r="Q19" i="10"/>
  <c r="J29" i="10"/>
  <c r="P29" i="10"/>
  <c r="K31" i="10"/>
  <c r="Q31" i="10"/>
  <c r="Q23" i="10"/>
  <c r="K23" i="10"/>
  <c r="K24" i="10"/>
  <c r="Q24" i="10"/>
  <c r="W145" i="7"/>
  <c r="W146" i="7" s="1"/>
  <c r="V146" i="7"/>
  <c r="U103" i="7"/>
  <c r="V102" i="7"/>
  <c r="P13" i="8"/>
  <c r="D8" i="10" s="1"/>
  <c r="L34" i="8"/>
  <c r="P34" i="8" s="1"/>
  <c r="D29" i="10" s="1"/>
  <c r="M34" i="8"/>
  <c r="Q55" i="10"/>
  <c r="K55" i="10"/>
  <c r="K36" i="10"/>
  <c r="Q36" i="10"/>
  <c r="K56" i="10"/>
  <c r="Q56" i="10"/>
  <c r="J45" i="10"/>
  <c r="P45" i="10"/>
  <c r="K22" i="10"/>
  <c r="Q22" i="10"/>
  <c r="K26" i="10"/>
  <c r="Q26" i="10"/>
  <c r="W245" i="7"/>
  <c r="W246" i="7" s="1"/>
  <c r="V246" i="7"/>
  <c r="P15" i="8"/>
  <c r="D10" i="10" s="1"/>
  <c r="L44" i="8"/>
  <c r="M44" i="8"/>
  <c r="W270" i="7"/>
  <c r="W271" i="7" s="1"/>
  <c r="V271" i="7"/>
  <c r="W320" i="7"/>
  <c r="W321" i="7" s="1"/>
  <c r="V321" i="7"/>
  <c r="L42" i="8"/>
  <c r="P42" i="8" s="1"/>
  <c r="D37" i="10" s="1"/>
  <c r="M42" i="8"/>
  <c r="K52" i="10"/>
  <c r="Q52" i="10"/>
  <c r="V181" i="7"/>
  <c r="L43" i="8"/>
  <c r="P43" i="8" s="1"/>
  <c r="D38" i="10" s="1"/>
  <c r="M43" i="8"/>
  <c r="J49" i="10"/>
  <c r="P49" i="10"/>
  <c r="K17" i="10"/>
  <c r="Q17" i="10"/>
  <c r="Q12" i="10"/>
  <c r="K12" i="10"/>
  <c r="P44" i="8"/>
  <c r="D39" i="10" s="1"/>
  <c r="K42" i="10"/>
  <c r="Q42" i="10"/>
  <c r="U246" i="7"/>
  <c r="K54" i="10"/>
  <c r="Q54" i="10"/>
  <c r="P10" i="10"/>
  <c r="J10" i="10"/>
  <c r="U171" i="7"/>
  <c r="Q16" i="10"/>
  <c r="K16" i="10"/>
  <c r="V130" i="7"/>
  <c r="Q21" i="10"/>
  <c r="K21" i="10"/>
  <c r="M53" i="8"/>
  <c r="L53" i="8"/>
  <c r="P53" i="8" s="1"/>
  <c r="D48" i="10" s="1"/>
  <c r="P50" i="8"/>
  <c r="D45" i="10" s="1"/>
  <c r="K34" i="10"/>
  <c r="Q34" i="10"/>
  <c r="P8" i="10"/>
  <c r="J8" i="10"/>
  <c r="J37" i="10"/>
  <c r="P37" i="10"/>
  <c r="K9" i="10"/>
  <c r="Q9" i="10"/>
  <c r="K28" i="10"/>
  <c r="Q28" i="10"/>
  <c r="X84" i="7"/>
  <c r="X83" i="7"/>
  <c r="X97" i="7"/>
  <c r="X79" i="7"/>
  <c r="X96" i="7"/>
  <c r="X89" i="7"/>
  <c r="X106" i="7"/>
  <c r="X124" i="7"/>
  <c r="X78" i="7"/>
  <c r="X80" i="7" s="1"/>
  <c r="X123" i="7"/>
  <c r="X125" i="7" s="1"/>
  <c r="X118" i="7"/>
  <c r="X101" i="7"/>
  <c r="Y75" i="7"/>
  <c r="X139" i="7"/>
  <c r="X150" i="7"/>
  <c r="X90" i="7"/>
  <c r="X128" i="7"/>
  <c r="X130" i="7" s="1"/>
  <c r="X135" i="7"/>
  <c r="X149" i="7"/>
  <c r="X151" i="7" s="1"/>
  <c r="X117" i="7"/>
  <c r="X164" i="7"/>
  <c r="X166" i="7" s="1"/>
  <c r="X107" i="7"/>
  <c r="X154" i="7"/>
  <c r="X174" i="7"/>
  <c r="X140" i="7"/>
  <c r="X155" i="7"/>
  <c r="X170" i="7"/>
  <c r="X165" i="7"/>
  <c r="X129" i="7"/>
  <c r="X145" i="7"/>
  <c r="X169" i="7"/>
  <c r="X134" i="7"/>
  <c r="X144" i="7"/>
  <c r="X146" i="7" s="1"/>
  <c r="X160" i="7"/>
  <c r="X159" i="7"/>
  <c r="X179" i="7"/>
  <c r="X180" i="7"/>
  <c r="X190" i="7"/>
  <c r="X219" i="7"/>
  <c r="X204" i="7"/>
  <c r="X189" i="7"/>
  <c r="X191" i="7" s="1"/>
  <c r="X200" i="7"/>
  <c r="X185" i="7"/>
  <c r="X214" i="7"/>
  <c r="X199" i="7"/>
  <c r="X210" i="7"/>
  <c r="X184" i="7"/>
  <c r="X195" i="7"/>
  <c r="X209" i="7"/>
  <c r="X211" i="7" s="1"/>
  <c r="X239" i="7"/>
  <c r="X241" i="7" s="1"/>
  <c r="X250" i="7"/>
  <c r="X194" i="7"/>
  <c r="X249" i="7"/>
  <c r="X260" i="7"/>
  <c r="X289" i="7"/>
  <c r="X234" i="7"/>
  <c r="X236" i="7" s="1"/>
  <c r="X245" i="7"/>
  <c r="X274" i="7"/>
  <c r="X276" i="7" s="1"/>
  <c r="X285" i="7"/>
  <c r="X215" i="7"/>
  <c r="X225" i="7"/>
  <c r="X259" i="7"/>
  <c r="X261" i="7" s="1"/>
  <c r="X270" i="7"/>
  <c r="X175" i="7"/>
  <c r="X205" i="7"/>
  <c r="X244" i="7"/>
  <c r="X246" i="7" s="1"/>
  <c r="X255" i="7"/>
  <c r="X265" i="7"/>
  <c r="X290" i="7"/>
  <c r="X264" i="7"/>
  <c r="X266" i="7" s="1"/>
  <c r="X220" i="7"/>
  <c r="X224" i="7"/>
  <c r="X226" i="7" s="1"/>
  <c r="X280" i="7"/>
  <c r="X284" i="7"/>
  <c r="X240" i="7"/>
  <c r="X254" i="7"/>
  <c r="X269" i="7"/>
  <c r="X271" i="7" s="1"/>
  <c r="X295" i="7"/>
  <c r="X310" i="7"/>
  <c r="X339" i="7"/>
  <c r="X350" i="7"/>
  <c r="X299" i="7"/>
  <c r="X301" i="7" s="1"/>
  <c r="X324" i="7"/>
  <c r="X326" i="7" s="1"/>
  <c r="X335" i="7"/>
  <c r="X309" i="7"/>
  <c r="X349" i="7"/>
  <c r="X305" i="7"/>
  <c r="X334" i="7"/>
  <c r="X336" i="7" s="1"/>
  <c r="X345" i="7"/>
  <c r="X319" i="7"/>
  <c r="X330" i="7"/>
  <c r="X235" i="7"/>
  <c r="X275" i="7"/>
  <c r="X279" i="7"/>
  <c r="X294" i="7"/>
  <c r="X304" i="7"/>
  <c r="X306" i="7" s="1"/>
  <c r="X315" i="7"/>
  <c r="X344" i="7"/>
  <c r="X355" i="7"/>
  <c r="X329" i="7"/>
  <c r="X331" i="7" s="1"/>
  <c r="X300" i="7"/>
  <c r="X325" i="7"/>
  <c r="X314" i="7"/>
  <c r="X340" i="7"/>
  <c r="X354" i="7"/>
  <c r="X356" i="7" s="1"/>
  <c r="U80" i="7"/>
  <c r="J9" i="10"/>
  <c r="P9" i="10"/>
  <c r="U161" i="7"/>
  <c r="U341" i="7"/>
  <c r="P54" i="8"/>
  <c r="D49" i="10" s="1"/>
  <c r="X286" i="7" l="1"/>
  <c r="K27" i="10"/>
  <c r="X85" i="7"/>
  <c r="K38" i="10"/>
  <c r="Q38" i="10"/>
  <c r="K29" i="10"/>
  <c r="Q29" i="10"/>
  <c r="K37" i="10"/>
  <c r="Q37" i="10"/>
  <c r="X346" i="7"/>
  <c r="X161" i="7"/>
  <c r="K8" i="10"/>
  <c r="Q8" i="10"/>
  <c r="K48" i="10"/>
  <c r="Q48" i="10"/>
  <c r="K45" i="10"/>
  <c r="Q45" i="10"/>
  <c r="X296" i="7"/>
  <c r="X341" i="7"/>
  <c r="X136" i="7"/>
  <c r="X316" i="7"/>
  <c r="X206" i="7"/>
  <c r="X176" i="7"/>
  <c r="X281" i="7"/>
  <c r="X351" i="7"/>
  <c r="X291" i="7"/>
  <c r="X186" i="7"/>
  <c r="X221" i="7"/>
  <c r="X171" i="7"/>
  <c r="X156" i="7"/>
  <c r="X108" i="7"/>
  <c r="K39" i="10"/>
  <c r="Q39" i="10"/>
  <c r="X251" i="7"/>
  <c r="Y89" i="7"/>
  <c r="Y84" i="7"/>
  <c r="Y83" i="7"/>
  <c r="Y79" i="7"/>
  <c r="Y90" i="7"/>
  <c r="Y96" i="7"/>
  <c r="Y106" i="7"/>
  <c r="Y108" i="7" s="1"/>
  <c r="Y124" i="7"/>
  <c r="Y78" i="7"/>
  <c r="Y97" i="7"/>
  <c r="Y123" i="7"/>
  <c r="Y101" i="7"/>
  <c r="Y107" i="7"/>
  <c r="Y154" i="7"/>
  <c r="Y165" i="7"/>
  <c r="Y139" i="7"/>
  <c r="Y141" i="7" s="1"/>
  <c r="Y150" i="7"/>
  <c r="Y128" i="7"/>
  <c r="Y135" i="7"/>
  <c r="Y129" i="7"/>
  <c r="Y134" i="7"/>
  <c r="Y145" i="7"/>
  <c r="Z75" i="7"/>
  <c r="Y118" i="7"/>
  <c r="Y159" i="7"/>
  <c r="Y175" i="7"/>
  <c r="Y164" i="7"/>
  <c r="Y166" i="7" s="1"/>
  <c r="Y174" i="7"/>
  <c r="Y140" i="7"/>
  <c r="Y155" i="7"/>
  <c r="Y170" i="7"/>
  <c r="Y117" i="7"/>
  <c r="Y119" i="7" s="1"/>
  <c r="Y149" i="7"/>
  <c r="Y151" i="7" s="1"/>
  <c r="Y194" i="7"/>
  <c r="Y205" i="7"/>
  <c r="Y179" i="7"/>
  <c r="Y181" i="7" s="1"/>
  <c r="Y180" i="7"/>
  <c r="Y190" i="7"/>
  <c r="Y204" i="7"/>
  <c r="Y215" i="7"/>
  <c r="Y189" i="7"/>
  <c r="Y191" i="7" s="1"/>
  <c r="Y200" i="7"/>
  <c r="Y169" i="7"/>
  <c r="Y171" i="7" s="1"/>
  <c r="Y185" i="7"/>
  <c r="Y214" i="7"/>
  <c r="Y160" i="7"/>
  <c r="Y199" i="7"/>
  <c r="Y201" i="7" s="1"/>
  <c r="Y210" i="7"/>
  <c r="Y254" i="7"/>
  <c r="Y144" i="7"/>
  <c r="Y146" i="7" s="1"/>
  <c r="Y209" i="7"/>
  <c r="Y211" i="7" s="1"/>
  <c r="Y235" i="7"/>
  <c r="Y264" i="7"/>
  <c r="Y275" i="7"/>
  <c r="Y195" i="7"/>
  <c r="Y249" i="7"/>
  <c r="Y260" i="7"/>
  <c r="Y234" i="7"/>
  <c r="Y236" i="7" s="1"/>
  <c r="Y245" i="7"/>
  <c r="Y274" i="7"/>
  <c r="Y276" i="7" s="1"/>
  <c r="Y225" i="7"/>
  <c r="Y259" i="7"/>
  <c r="Y240" i="7"/>
  <c r="Y269" i="7"/>
  <c r="Y239" i="7"/>
  <c r="Y244" i="7"/>
  <c r="Y265" i="7"/>
  <c r="Y270" i="7"/>
  <c r="Y294" i="7"/>
  <c r="Y290" i="7"/>
  <c r="Y184" i="7"/>
  <c r="Y186" i="7" s="1"/>
  <c r="Y250" i="7"/>
  <c r="Y285" i="7"/>
  <c r="Y219" i="7"/>
  <c r="Y220" i="7"/>
  <c r="Y224" i="7"/>
  <c r="Y226" i="7" s="1"/>
  <c r="Y280" i="7"/>
  <c r="Y289" i="7"/>
  <c r="Y255" i="7"/>
  <c r="Y284" i="7"/>
  <c r="Y300" i="7"/>
  <c r="Y314" i="7"/>
  <c r="Y316" i="7" s="1"/>
  <c r="Y325" i="7"/>
  <c r="Y354" i="7"/>
  <c r="Y295" i="7"/>
  <c r="Y310" i="7"/>
  <c r="Y339" i="7"/>
  <c r="Y341" i="7" s="1"/>
  <c r="Y350" i="7"/>
  <c r="Y299" i="7"/>
  <c r="Y301" i="7" s="1"/>
  <c r="Y324" i="7"/>
  <c r="Y335" i="7"/>
  <c r="Y309" i="7"/>
  <c r="Y311" i="7" s="1"/>
  <c r="Y349" i="7"/>
  <c r="Y305" i="7"/>
  <c r="Y334" i="7"/>
  <c r="Y345" i="7"/>
  <c r="Y319" i="7"/>
  <c r="Y330" i="7"/>
  <c r="Y279" i="7"/>
  <c r="Y281" i="7" s="1"/>
  <c r="Y304" i="7"/>
  <c r="Y315" i="7"/>
  <c r="Y355" i="7"/>
  <c r="Y340" i="7"/>
  <c r="Y329" i="7"/>
  <c r="Y344" i="7"/>
  <c r="Y346" i="7" s="1"/>
  <c r="X91" i="7"/>
  <c r="W102" i="7"/>
  <c r="V103" i="7"/>
  <c r="X320" i="7"/>
  <c r="X321" i="7" s="1"/>
  <c r="X141" i="7"/>
  <c r="X311" i="7"/>
  <c r="X201" i="7"/>
  <c r="Q49" i="10"/>
  <c r="K49" i="10"/>
  <c r="X256" i="7"/>
  <c r="X196" i="7"/>
  <c r="X216" i="7"/>
  <c r="X181" i="7"/>
  <c r="X119" i="7"/>
  <c r="X98" i="7"/>
  <c r="Q10" i="10"/>
  <c r="K10" i="10"/>
  <c r="Y291" i="7" l="1"/>
  <c r="Y130" i="7"/>
  <c r="Y125" i="7"/>
  <c r="Y85" i="7"/>
  <c r="Y206" i="7"/>
  <c r="Y356" i="7"/>
  <c r="Y176" i="7"/>
  <c r="Y246" i="7"/>
  <c r="Y196" i="7"/>
  <c r="Y331" i="7"/>
  <c r="Y241" i="7"/>
  <c r="Y256" i="7"/>
  <c r="Y161" i="7"/>
  <c r="Y80" i="7"/>
  <c r="Y326" i="7"/>
  <c r="Y221" i="7"/>
  <c r="Y336" i="7"/>
  <c r="Y286" i="7"/>
  <c r="Y271" i="7"/>
  <c r="Y251" i="7"/>
  <c r="Y91" i="7"/>
  <c r="Z89" i="7"/>
  <c r="Z84" i="7"/>
  <c r="Z83" i="7"/>
  <c r="Z85" i="7" s="1"/>
  <c r="Z97" i="7"/>
  <c r="Z79" i="7"/>
  <c r="Z107" i="7"/>
  <c r="Z90" i="7"/>
  <c r="Z96" i="7"/>
  <c r="Z128" i="7"/>
  <c r="Z106" i="7"/>
  <c r="Z124" i="7"/>
  <c r="Z78" i="7"/>
  <c r="Z80" i="7" s="1"/>
  <c r="Z140" i="7"/>
  <c r="Z101" i="7"/>
  <c r="Z154" i="7"/>
  <c r="Z156" i="7" s="1"/>
  <c r="Z139" i="7"/>
  <c r="Z141" i="7" s="1"/>
  <c r="Z150" i="7"/>
  <c r="Z149" i="7"/>
  <c r="Z151" i="7" s="1"/>
  <c r="Z129" i="7"/>
  <c r="Z134" i="7"/>
  <c r="Z136" i="7" s="1"/>
  <c r="Z179" i="7"/>
  <c r="Z181" i="7" s="1"/>
  <c r="Z135" i="7"/>
  <c r="Z159" i="7"/>
  <c r="Z175" i="7"/>
  <c r="Z118" i="7"/>
  <c r="Z164" i="7"/>
  <c r="Z166" i="7" s="1"/>
  <c r="Z123" i="7"/>
  <c r="Z174" i="7"/>
  <c r="Z176" i="7" s="1"/>
  <c r="Z155" i="7"/>
  <c r="Z165" i="7"/>
  <c r="Z170" i="7"/>
  <c r="Z145" i="7"/>
  <c r="Z117" i="7"/>
  <c r="Z119" i="7" s="1"/>
  <c r="Z209" i="7"/>
  <c r="Z220" i="7"/>
  <c r="Z194" i="7"/>
  <c r="Z196" i="7" s="1"/>
  <c r="Z205" i="7"/>
  <c r="Z180" i="7"/>
  <c r="Z190" i="7"/>
  <c r="Z219" i="7"/>
  <c r="Z204" i="7"/>
  <c r="Z215" i="7"/>
  <c r="Z189" i="7"/>
  <c r="Z191" i="7" s="1"/>
  <c r="Z200" i="7"/>
  <c r="Z169" i="7"/>
  <c r="Z185" i="7"/>
  <c r="Z160" i="7"/>
  <c r="Z184" i="7"/>
  <c r="Z186" i="7" s="1"/>
  <c r="Z199" i="7"/>
  <c r="Z224" i="7"/>
  <c r="Z240" i="7"/>
  <c r="Z144" i="7"/>
  <c r="Z239" i="7"/>
  <c r="Z250" i="7"/>
  <c r="Z279" i="7"/>
  <c r="Z235" i="7"/>
  <c r="Z264" i="7"/>
  <c r="Z275" i="7"/>
  <c r="Z195" i="7"/>
  <c r="Z210" i="7"/>
  <c r="Z249" i="7"/>
  <c r="Z251" i="7" s="1"/>
  <c r="Z260" i="7"/>
  <c r="Z214" i="7"/>
  <c r="Z216" i="7" s="1"/>
  <c r="Z234" i="7"/>
  <c r="Z245" i="7"/>
  <c r="Z225" i="7"/>
  <c r="Z254" i="7"/>
  <c r="Z255" i="7"/>
  <c r="Z259" i="7"/>
  <c r="Z261" i="7" s="1"/>
  <c r="Z244" i="7"/>
  <c r="Z265" i="7"/>
  <c r="Z270" i="7"/>
  <c r="Z274" i="7"/>
  <c r="Z294" i="7"/>
  <c r="Z290" i="7"/>
  <c r="Z285" i="7"/>
  <c r="Z284" i="7"/>
  <c r="Z289" i="7"/>
  <c r="Z329" i="7"/>
  <c r="Z331" i="7" s="1"/>
  <c r="Z340" i="7"/>
  <c r="Z300" i="7"/>
  <c r="Z314" i="7"/>
  <c r="Z316" i="7" s="1"/>
  <c r="Z325" i="7"/>
  <c r="Z354" i="7"/>
  <c r="Z356" i="7" s="1"/>
  <c r="Z295" i="7"/>
  <c r="Z310" i="7"/>
  <c r="Z339" i="7"/>
  <c r="Z350" i="7"/>
  <c r="Z269" i="7"/>
  <c r="Z299" i="7"/>
  <c r="Z301" i="7" s="1"/>
  <c r="Z324" i="7"/>
  <c r="Z326" i="7" s="1"/>
  <c r="Z335" i="7"/>
  <c r="Z309" i="7"/>
  <c r="Z311" i="7" s="1"/>
  <c r="Z349" i="7"/>
  <c r="Z305" i="7"/>
  <c r="Z334" i="7"/>
  <c r="Z345" i="7"/>
  <c r="AA75" i="7"/>
  <c r="Z319" i="7"/>
  <c r="Z355" i="7"/>
  <c r="Z330" i="7"/>
  <c r="Z280" i="7"/>
  <c r="Z344" i="7"/>
  <c r="Z346" i="7" s="1"/>
  <c r="Z315" i="7"/>
  <c r="Z304" i="7"/>
  <c r="Y351" i="7"/>
  <c r="Y261" i="7"/>
  <c r="Y156" i="7"/>
  <c r="X102" i="7"/>
  <c r="W103" i="7"/>
  <c r="Y306" i="7"/>
  <c r="Y320" i="7"/>
  <c r="Z320" i="7" s="1"/>
  <c r="Y296" i="7"/>
  <c r="Y266" i="7"/>
  <c r="Y216" i="7"/>
  <c r="Y136" i="7"/>
  <c r="Y98" i="7"/>
  <c r="Z125" i="7" l="1"/>
  <c r="Z91" i="7"/>
  <c r="Z146" i="7"/>
  <c r="Z221" i="7"/>
  <c r="Z351" i="7"/>
  <c r="Y102" i="7"/>
  <c r="X103" i="7"/>
  <c r="Z286" i="7"/>
  <c r="Z241" i="7"/>
  <c r="Z171" i="7"/>
  <c r="Z321" i="7"/>
  <c r="Y321" i="7"/>
  <c r="Z306" i="7"/>
  <c r="Z296" i="7"/>
  <c r="Z226" i="7"/>
  <c r="Z211" i="7"/>
  <c r="Z336" i="7"/>
  <c r="Z271" i="7"/>
  <c r="Z276" i="7"/>
  <c r="Z266" i="7"/>
  <c r="Z201" i="7"/>
  <c r="Z206" i="7"/>
  <c r="Z108" i="7"/>
  <c r="Z256" i="7"/>
  <c r="Z341" i="7"/>
  <c r="Z281" i="7"/>
  <c r="Z98" i="7"/>
  <c r="AB75" i="7"/>
  <c r="AA78" i="7"/>
  <c r="AA90" i="7"/>
  <c r="AA89" i="7"/>
  <c r="AA84" i="7"/>
  <c r="AA101" i="7"/>
  <c r="AA117" i="7"/>
  <c r="AA119" i="7" s="1"/>
  <c r="AA79" i="7"/>
  <c r="AA107" i="7"/>
  <c r="AA83" i="7"/>
  <c r="AA96" i="7"/>
  <c r="AA106" i="7"/>
  <c r="AA108" i="7" s="1"/>
  <c r="AA124" i="7"/>
  <c r="AA97" i="7"/>
  <c r="AA123" i="7"/>
  <c r="AA144" i="7"/>
  <c r="AA155" i="7"/>
  <c r="AA140" i="7"/>
  <c r="AA154" i="7"/>
  <c r="AA156" i="7" s="1"/>
  <c r="AA135" i="7"/>
  <c r="AA149" i="7"/>
  <c r="AA151" i="7" s="1"/>
  <c r="AA160" i="7"/>
  <c r="AA159" i="7"/>
  <c r="AA161" i="7" s="1"/>
  <c r="AA175" i="7"/>
  <c r="AA118" i="7"/>
  <c r="AA128" i="7"/>
  <c r="AA164" i="7"/>
  <c r="AA139" i="7"/>
  <c r="AA141" i="7" s="1"/>
  <c r="AA174" i="7"/>
  <c r="AA176" i="7" s="1"/>
  <c r="AA129" i="7"/>
  <c r="AA165" i="7"/>
  <c r="AA170" i="7"/>
  <c r="AA184" i="7"/>
  <c r="AA195" i="7"/>
  <c r="AA145" i="7"/>
  <c r="AA179" i="7"/>
  <c r="AA194" i="7"/>
  <c r="AA196" i="7" s="1"/>
  <c r="AA205" i="7"/>
  <c r="AA180" i="7"/>
  <c r="AA190" i="7"/>
  <c r="AA219" i="7"/>
  <c r="AA204" i="7"/>
  <c r="AA206" i="7" s="1"/>
  <c r="AA215" i="7"/>
  <c r="AA134" i="7"/>
  <c r="AA136" i="7" s="1"/>
  <c r="AA189" i="7"/>
  <c r="AA191" i="7" s="1"/>
  <c r="AA200" i="7"/>
  <c r="AA220" i="7"/>
  <c r="AA244" i="7"/>
  <c r="AA185" i="7"/>
  <c r="AA199" i="7"/>
  <c r="AA201" i="7" s="1"/>
  <c r="AA169" i="7"/>
  <c r="AA171" i="7" s="1"/>
  <c r="AA209" i="7"/>
  <c r="AA254" i="7"/>
  <c r="AA256" i="7" s="1"/>
  <c r="AA265" i="7"/>
  <c r="AA239" i="7"/>
  <c r="AA241" i="7" s="1"/>
  <c r="AA250" i="7"/>
  <c r="AA279" i="7"/>
  <c r="AA235" i="7"/>
  <c r="AA264" i="7"/>
  <c r="AA266" i="7" s="1"/>
  <c r="AA275" i="7"/>
  <c r="AA210" i="7"/>
  <c r="AA249" i="7"/>
  <c r="AA251" i="7" s="1"/>
  <c r="AA260" i="7"/>
  <c r="AA225" i="7"/>
  <c r="AA240" i="7"/>
  <c r="AA255" i="7"/>
  <c r="AA259" i="7"/>
  <c r="AA269" i="7"/>
  <c r="AA295" i="7"/>
  <c r="AA234" i="7"/>
  <c r="AA236" i="7" s="1"/>
  <c r="AA270" i="7"/>
  <c r="AA274" i="7"/>
  <c r="AA294" i="7"/>
  <c r="AA214" i="7"/>
  <c r="AA216" i="7" s="1"/>
  <c r="AA290" i="7"/>
  <c r="AA280" i="7"/>
  <c r="AA289" i="7"/>
  <c r="AA291" i="7" s="1"/>
  <c r="AA304" i="7"/>
  <c r="AA315" i="7"/>
  <c r="AA344" i="7"/>
  <c r="AA355" i="7"/>
  <c r="AA284" i="7"/>
  <c r="AA329" i="7"/>
  <c r="AA331" i="7" s="1"/>
  <c r="AA340" i="7"/>
  <c r="AA285" i="7"/>
  <c r="AA300" i="7"/>
  <c r="AA314" i="7"/>
  <c r="AA325" i="7"/>
  <c r="AA354" i="7"/>
  <c r="AA356" i="7" s="1"/>
  <c r="AA150" i="7"/>
  <c r="AA245" i="7"/>
  <c r="AA310" i="7"/>
  <c r="AA339" i="7"/>
  <c r="AA341" i="7" s="1"/>
  <c r="AA350" i="7"/>
  <c r="AA299" i="7"/>
  <c r="AA301" i="7" s="1"/>
  <c r="AA324" i="7"/>
  <c r="AA326" i="7" s="1"/>
  <c r="AA335" i="7"/>
  <c r="AA309" i="7"/>
  <c r="AA320" i="7"/>
  <c r="AA349" i="7"/>
  <c r="AA351" i="7" s="1"/>
  <c r="AA305" i="7"/>
  <c r="AA319" i="7"/>
  <c r="AA321" i="7" s="1"/>
  <c r="AA224" i="7"/>
  <c r="AA226" i="7" s="1"/>
  <c r="AA330" i="7"/>
  <c r="AA345" i="7"/>
  <c r="AA334" i="7"/>
  <c r="AA336" i="7" s="1"/>
  <c r="Z236" i="7"/>
  <c r="Z130" i="7"/>
  <c r="Z161" i="7"/>
  <c r="Z291" i="7"/>
  <c r="Z246" i="7"/>
  <c r="AA125" i="7" l="1"/>
  <c r="AA91" i="7"/>
  <c r="AA306" i="7"/>
  <c r="AA261" i="7"/>
  <c r="AA166" i="7"/>
  <c r="AA271" i="7"/>
  <c r="AA181" i="7"/>
  <c r="AA286" i="7"/>
  <c r="AA130" i="7"/>
  <c r="AA98" i="7"/>
  <c r="AA211" i="7"/>
  <c r="AA296" i="7"/>
  <c r="AA281" i="7"/>
  <c r="AA221" i="7"/>
  <c r="AA186" i="7"/>
  <c r="AA85" i="7"/>
  <c r="AA80" i="7"/>
  <c r="AA316" i="7"/>
  <c r="Y103" i="7"/>
  <c r="Z102" i="7"/>
  <c r="AA311" i="7"/>
  <c r="AA346" i="7"/>
  <c r="AA276" i="7"/>
  <c r="AA246" i="7"/>
  <c r="AA146" i="7"/>
  <c r="AB96" i="7"/>
  <c r="AC75" i="7"/>
  <c r="AB78" i="7"/>
  <c r="AB89" i="7"/>
  <c r="AB84" i="7"/>
  <c r="AB117" i="7"/>
  <c r="AB129" i="7"/>
  <c r="AB79" i="7"/>
  <c r="AB90" i="7"/>
  <c r="AB107" i="7"/>
  <c r="AB83" i="7"/>
  <c r="AB106" i="7"/>
  <c r="AB108" i="7" s="1"/>
  <c r="AB97" i="7"/>
  <c r="AB118" i="7"/>
  <c r="AB159" i="7"/>
  <c r="AB161" i="7" s="1"/>
  <c r="AB123" i="7"/>
  <c r="AB144" i="7"/>
  <c r="AB155" i="7"/>
  <c r="AB101" i="7"/>
  <c r="AB140" i="7"/>
  <c r="AB128" i="7"/>
  <c r="AB139" i="7"/>
  <c r="AB150" i="7"/>
  <c r="AB135" i="7"/>
  <c r="AB169" i="7"/>
  <c r="AB180" i="7"/>
  <c r="AB149" i="7"/>
  <c r="AB160" i="7"/>
  <c r="AB154" i="7"/>
  <c r="AB156" i="7" s="1"/>
  <c r="AB179" i="7"/>
  <c r="AB181" i="7" s="1"/>
  <c r="AB124" i="7"/>
  <c r="AB175" i="7"/>
  <c r="AB164" i="7"/>
  <c r="AB199" i="7"/>
  <c r="AB210" i="7"/>
  <c r="AB170" i="7"/>
  <c r="AB184" i="7"/>
  <c r="AB195" i="7"/>
  <c r="AB209" i="7"/>
  <c r="AB211" i="7" s="1"/>
  <c r="AB220" i="7"/>
  <c r="AB145" i="7"/>
  <c r="AB165" i="7"/>
  <c r="AB174" i="7"/>
  <c r="AB176" i="7" s="1"/>
  <c r="AB194" i="7"/>
  <c r="AB196" i="7" s="1"/>
  <c r="AB205" i="7"/>
  <c r="AB190" i="7"/>
  <c r="AB219" i="7"/>
  <c r="AB221" i="7" s="1"/>
  <c r="AB204" i="7"/>
  <c r="AB200" i="7"/>
  <c r="AB225" i="7"/>
  <c r="AB185" i="7"/>
  <c r="AB224" i="7"/>
  <c r="AB226" i="7" s="1"/>
  <c r="AB240" i="7"/>
  <c r="AB269" i="7"/>
  <c r="AB280" i="7"/>
  <c r="AB254" i="7"/>
  <c r="AB265" i="7"/>
  <c r="AB239" i="7"/>
  <c r="AB250" i="7"/>
  <c r="AB279" i="7"/>
  <c r="AB134" i="7"/>
  <c r="AB136" i="7" s="1"/>
  <c r="AB189" i="7"/>
  <c r="AB191" i="7" s="1"/>
  <c r="AB215" i="7"/>
  <c r="AB235" i="7"/>
  <c r="AB264" i="7"/>
  <c r="AB266" i="7" s="1"/>
  <c r="AB249" i="7"/>
  <c r="AB260" i="7"/>
  <c r="AB255" i="7"/>
  <c r="AB259" i="7"/>
  <c r="AB295" i="7"/>
  <c r="AB234" i="7"/>
  <c r="AB236" i="7" s="1"/>
  <c r="AB244" i="7"/>
  <c r="AB270" i="7"/>
  <c r="AB274" i="7"/>
  <c r="AB245" i="7"/>
  <c r="AB275" i="7"/>
  <c r="AB285" i="7"/>
  <c r="AB214" i="7"/>
  <c r="AB319" i="7"/>
  <c r="AB321" i="7" s="1"/>
  <c r="AB330" i="7"/>
  <c r="AB289" i="7"/>
  <c r="AB304" i="7"/>
  <c r="AB315" i="7"/>
  <c r="AB344" i="7"/>
  <c r="AB346" i="7" s="1"/>
  <c r="AB355" i="7"/>
  <c r="AB284" i="7"/>
  <c r="AB329" i="7"/>
  <c r="AB331" i="7" s="1"/>
  <c r="AB340" i="7"/>
  <c r="AB300" i="7"/>
  <c r="AB314" i="7"/>
  <c r="AB325" i="7"/>
  <c r="AB354" i="7"/>
  <c r="AB356" i="7" s="1"/>
  <c r="AB310" i="7"/>
  <c r="AB339" i="7"/>
  <c r="AB350" i="7"/>
  <c r="AB290" i="7"/>
  <c r="AB299" i="7"/>
  <c r="AB301" i="7" s="1"/>
  <c r="AB324" i="7"/>
  <c r="AB335" i="7"/>
  <c r="AB294" i="7"/>
  <c r="AB296" i="7" s="1"/>
  <c r="AB309" i="7"/>
  <c r="AB311" i="7" s="1"/>
  <c r="AB320" i="7"/>
  <c r="AB334" i="7"/>
  <c r="AB336" i="7" s="1"/>
  <c r="AB349" i="7"/>
  <c r="AB305" i="7"/>
  <c r="AB345" i="7"/>
  <c r="AB119" i="7" l="1"/>
  <c r="AB91" i="7"/>
  <c r="AB130" i="7"/>
  <c r="AB151" i="7"/>
  <c r="AB351" i="7"/>
  <c r="AB246" i="7"/>
  <c r="AB256" i="7"/>
  <c r="AB206" i="7"/>
  <c r="AB125" i="7"/>
  <c r="AB98" i="7"/>
  <c r="Z103" i="7"/>
  <c r="AA102" i="7"/>
  <c r="AB341" i="7"/>
  <c r="AB286" i="7"/>
  <c r="AB216" i="7"/>
  <c r="AB271" i="7"/>
  <c r="AB141" i="7"/>
  <c r="AB261" i="7"/>
  <c r="AB186" i="7"/>
  <c r="AB281" i="7"/>
  <c r="AB326" i="7"/>
  <c r="AB316" i="7"/>
  <c r="AB306" i="7"/>
  <c r="AB276" i="7"/>
  <c r="AB251" i="7"/>
  <c r="AB241" i="7"/>
  <c r="AB201" i="7"/>
  <c r="AB85" i="7"/>
  <c r="AB80" i="7"/>
  <c r="AB291" i="7"/>
  <c r="AB166" i="7"/>
  <c r="AB171" i="7"/>
  <c r="AB146" i="7"/>
  <c r="AC79" i="7"/>
  <c r="AD75" i="7"/>
  <c r="AC78" i="7"/>
  <c r="AC80" i="7" s="1"/>
  <c r="AC90" i="7"/>
  <c r="AC89" i="7"/>
  <c r="AC101" i="7"/>
  <c r="AC118" i="7"/>
  <c r="AC117" i="7"/>
  <c r="AC96" i="7"/>
  <c r="AC107" i="7"/>
  <c r="AC83" i="7"/>
  <c r="AC124" i="7"/>
  <c r="AC134" i="7"/>
  <c r="AC145" i="7"/>
  <c r="AC159" i="7"/>
  <c r="AC97" i="7"/>
  <c r="AC123" i="7"/>
  <c r="AC144" i="7"/>
  <c r="AC155" i="7"/>
  <c r="AC84" i="7"/>
  <c r="AC154" i="7"/>
  <c r="AC106" i="7"/>
  <c r="AC128" i="7"/>
  <c r="AC150" i="7"/>
  <c r="AC169" i="7"/>
  <c r="AC171" i="7" s="1"/>
  <c r="AC135" i="7"/>
  <c r="AC149" i="7"/>
  <c r="AC151" i="7" s="1"/>
  <c r="AC160" i="7"/>
  <c r="AC179" i="7"/>
  <c r="AC140" i="7"/>
  <c r="AC175" i="7"/>
  <c r="AC139" i="7"/>
  <c r="AC141" i="7" s="1"/>
  <c r="AC164" i="7"/>
  <c r="AC185" i="7"/>
  <c r="AC214" i="7"/>
  <c r="AC216" i="7" s="1"/>
  <c r="AC199" i="7"/>
  <c r="AC129" i="7"/>
  <c r="AC170" i="7"/>
  <c r="AC184" i="7"/>
  <c r="AC195" i="7"/>
  <c r="AC209" i="7"/>
  <c r="AC220" i="7"/>
  <c r="AC165" i="7"/>
  <c r="AC174" i="7"/>
  <c r="AC176" i="7" s="1"/>
  <c r="AC180" i="7"/>
  <c r="AC194" i="7"/>
  <c r="AC196" i="7" s="1"/>
  <c r="AC205" i="7"/>
  <c r="AC190" i="7"/>
  <c r="AC219" i="7"/>
  <c r="AC234" i="7"/>
  <c r="AC245" i="7"/>
  <c r="AC200" i="7"/>
  <c r="AC244" i="7"/>
  <c r="AC255" i="7"/>
  <c r="AC284" i="7"/>
  <c r="AC224" i="7"/>
  <c r="AC240" i="7"/>
  <c r="AC269" i="7"/>
  <c r="AC271" i="7" s="1"/>
  <c r="AC280" i="7"/>
  <c r="AC204" i="7"/>
  <c r="AC206" i="7" s="1"/>
  <c r="AC254" i="7"/>
  <c r="AC256" i="7" s="1"/>
  <c r="AC265" i="7"/>
  <c r="AC239" i="7"/>
  <c r="AC250" i="7"/>
  <c r="AC275" i="7"/>
  <c r="AC189" i="7"/>
  <c r="AC191" i="7" s="1"/>
  <c r="AC225" i="7"/>
  <c r="AC249" i="7"/>
  <c r="AC251" i="7" s="1"/>
  <c r="AC260" i="7"/>
  <c r="AC279" i="7"/>
  <c r="AC215" i="7"/>
  <c r="AC259" i="7"/>
  <c r="AC261" i="7" s="1"/>
  <c r="AC264" i="7"/>
  <c r="AC266" i="7" s="1"/>
  <c r="AC295" i="7"/>
  <c r="AC235" i="7"/>
  <c r="AC290" i="7"/>
  <c r="AC270" i="7"/>
  <c r="AC305" i="7"/>
  <c r="AC334" i="7"/>
  <c r="AC345" i="7"/>
  <c r="AC319" i="7"/>
  <c r="AC330" i="7"/>
  <c r="AC289" i="7"/>
  <c r="AC304" i="7"/>
  <c r="AC306" i="7" s="1"/>
  <c r="AC315" i="7"/>
  <c r="AC344" i="7"/>
  <c r="AC355" i="7"/>
  <c r="AC285" i="7"/>
  <c r="AC329" i="7"/>
  <c r="AC340" i="7"/>
  <c r="AC300" i="7"/>
  <c r="AC314" i="7"/>
  <c r="AC316" i="7" s="1"/>
  <c r="AC325" i="7"/>
  <c r="AC354" i="7"/>
  <c r="AC356" i="7" s="1"/>
  <c r="AC310" i="7"/>
  <c r="AC339" i="7"/>
  <c r="AC350" i="7"/>
  <c r="AC274" i="7"/>
  <c r="AC276" i="7" s="1"/>
  <c r="AC299" i="7"/>
  <c r="AC301" i="7" s="1"/>
  <c r="AC210" i="7"/>
  <c r="AC294" i="7"/>
  <c r="AC349" i="7"/>
  <c r="AC309" i="7"/>
  <c r="AC311" i="7" s="1"/>
  <c r="AC324" i="7"/>
  <c r="AC326" i="7" s="1"/>
  <c r="AC320" i="7"/>
  <c r="AC335" i="7"/>
  <c r="AC291" i="7" l="1"/>
  <c r="AC146" i="7"/>
  <c r="AC85" i="7"/>
  <c r="AC201" i="7"/>
  <c r="AC136" i="7"/>
  <c r="AC91" i="7"/>
  <c r="AC221" i="7"/>
  <c r="AC211" i="7"/>
  <c r="AC166" i="7"/>
  <c r="AC125" i="7"/>
  <c r="AD83" i="7"/>
  <c r="AD97" i="7"/>
  <c r="AD79" i="7"/>
  <c r="AD96" i="7"/>
  <c r="AD98" i="7" s="1"/>
  <c r="AE75" i="7"/>
  <c r="AD78" i="7"/>
  <c r="AD80" i="7" s="1"/>
  <c r="AD123" i="7"/>
  <c r="AD125" i="7" s="1"/>
  <c r="AD89" i="7"/>
  <c r="AD91" i="7" s="1"/>
  <c r="AD101" i="7"/>
  <c r="AD118" i="7"/>
  <c r="AD90" i="7"/>
  <c r="AD117" i="7"/>
  <c r="AD107" i="7"/>
  <c r="AD129" i="7"/>
  <c r="AD149" i="7"/>
  <c r="AD151" i="7" s="1"/>
  <c r="AD160" i="7"/>
  <c r="AD124" i="7"/>
  <c r="AD134" i="7"/>
  <c r="AD136" i="7" s="1"/>
  <c r="AD145" i="7"/>
  <c r="AD84" i="7"/>
  <c r="AD140" i="7"/>
  <c r="AD144" i="7"/>
  <c r="AD146" i="7" s="1"/>
  <c r="AD165" i="7"/>
  <c r="AD170" i="7"/>
  <c r="AD150" i="7"/>
  <c r="AD169" i="7"/>
  <c r="AD180" i="7"/>
  <c r="AD135" i="7"/>
  <c r="AD154" i="7"/>
  <c r="AD156" i="7" s="1"/>
  <c r="AD159" i="7"/>
  <c r="AD161" i="7" s="1"/>
  <c r="AD128" i="7"/>
  <c r="AD179" i="7"/>
  <c r="AD181" i="7" s="1"/>
  <c r="AD155" i="7"/>
  <c r="AD175" i="7"/>
  <c r="AD189" i="7"/>
  <c r="AD200" i="7"/>
  <c r="AD185" i="7"/>
  <c r="AD199" i="7"/>
  <c r="AD201" i="7" s="1"/>
  <c r="AD210" i="7"/>
  <c r="AD139" i="7"/>
  <c r="AD184" i="7"/>
  <c r="AD195" i="7"/>
  <c r="AD209" i="7"/>
  <c r="AD211" i="7" s="1"/>
  <c r="AD220" i="7"/>
  <c r="AD164" i="7"/>
  <c r="AD166" i="7" s="1"/>
  <c r="AD174" i="7"/>
  <c r="AD176" i="7" s="1"/>
  <c r="AD194" i="7"/>
  <c r="AD196" i="7" s="1"/>
  <c r="AD205" i="7"/>
  <c r="AD214" i="7"/>
  <c r="AD249" i="7"/>
  <c r="AD225" i="7"/>
  <c r="AD259" i="7"/>
  <c r="AD270" i="7"/>
  <c r="AD244" i="7"/>
  <c r="AD246" i="7" s="1"/>
  <c r="AD255" i="7"/>
  <c r="AD284" i="7"/>
  <c r="AD106" i="7"/>
  <c r="AD108" i="7" s="1"/>
  <c r="AD224" i="7"/>
  <c r="AD240" i="7"/>
  <c r="AD269" i="7"/>
  <c r="AD280" i="7"/>
  <c r="AD204" i="7"/>
  <c r="AD206" i="7" s="1"/>
  <c r="AD254" i="7"/>
  <c r="AD256" i="7" s="1"/>
  <c r="AD265" i="7"/>
  <c r="AD235" i="7"/>
  <c r="AD245" i="7"/>
  <c r="AD289" i="7"/>
  <c r="AD239" i="7"/>
  <c r="AD260" i="7"/>
  <c r="AD279" i="7"/>
  <c r="AD281" i="7" s="1"/>
  <c r="AD215" i="7"/>
  <c r="AD234" i="7"/>
  <c r="AD236" i="7" s="1"/>
  <c r="AD250" i="7"/>
  <c r="AD264" i="7"/>
  <c r="AD190" i="7"/>
  <c r="AD274" i="7"/>
  <c r="AD294" i="7"/>
  <c r="AD296" i="7" s="1"/>
  <c r="AD309" i="7"/>
  <c r="AD311" i="7" s="1"/>
  <c r="AD320" i="7"/>
  <c r="AD349" i="7"/>
  <c r="AD351" i="7" s="1"/>
  <c r="AD305" i="7"/>
  <c r="AD334" i="7"/>
  <c r="AD345" i="7"/>
  <c r="AD319" i="7"/>
  <c r="AD330" i="7"/>
  <c r="AD219" i="7"/>
  <c r="AD221" i="7" s="1"/>
  <c r="AD295" i="7"/>
  <c r="AD304" i="7"/>
  <c r="AD306" i="7" s="1"/>
  <c r="AD315" i="7"/>
  <c r="AD344" i="7"/>
  <c r="AD346" i="7" s="1"/>
  <c r="AD355" i="7"/>
  <c r="AD285" i="7"/>
  <c r="AD329" i="7"/>
  <c r="AD331" i="7" s="1"/>
  <c r="AD340" i="7"/>
  <c r="AD300" i="7"/>
  <c r="AD314" i="7"/>
  <c r="AD316" i="7" s="1"/>
  <c r="AD325" i="7"/>
  <c r="AD354" i="7"/>
  <c r="AD356" i="7" s="1"/>
  <c r="AD275" i="7"/>
  <c r="AD290" i="7"/>
  <c r="AD310" i="7"/>
  <c r="AD339" i="7"/>
  <c r="AD341" i="7" s="1"/>
  <c r="AD350" i="7"/>
  <c r="AD335" i="7"/>
  <c r="AD299" i="7"/>
  <c r="AD301" i="7" s="1"/>
  <c r="AD324" i="7"/>
  <c r="AD326" i="7" s="1"/>
  <c r="AC341" i="7"/>
  <c r="AC226" i="7"/>
  <c r="AC98" i="7"/>
  <c r="AB102" i="7"/>
  <c r="AA103" i="7"/>
  <c r="AC321" i="7"/>
  <c r="AC336" i="7"/>
  <c r="AC241" i="7"/>
  <c r="AC286" i="7"/>
  <c r="AC186" i="7"/>
  <c r="AC130" i="7"/>
  <c r="AC161" i="7"/>
  <c r="AC119" i="7"/>
  <c r="AC236" i="7"/>
  <c r="AC351" i="7"/>
  <c r="AC346" i="7"/>
  <c r="AC281" i="7"/>
  <c r="AC108" i="7"/>
  <c r="AC331" i="7"/>
  <c r="AC296" i="7"/>
  <c r="AC246" i="7"/>
  <c r="AC181" i="7"/>
  <c r="AC156" i="7"/>
  <c r="AD286" i="7" l="1"/>
  <c r="AD291" i="7"/>
  <c r="AD119" i="7"/>
  <c r="AD85" i="7"/>
  <c r="AC102" i="7"/>
  <c r="AB103" i="7"/>
  <c r="AD321" i="7"/>
  <c r="AD276" i="7"/>
  <c r="AD241" i="7"/>
  <c r="AD271" i="7"/>
  <c r="AD261" i="7"/>
  <c r="AE83" i="7"/>
  <c r="AE85" i="7" s="1"/>
  <c r="AE79" i="7"/>
  <c r="AF75" i="7"/>
  <c r="AE78" i="7"/>
  <c r="AE80" i="7" s="1"/>
  <c r="AE90" i="7"/>
  <c r="AE84" i="7"/>
  <c r="AE102" i="7"/>
  <c r="AE123" i="7"/>
  <c r="AE89" i="7"/>
  <c r="AE101" i="7"/>
  <c r="AE103" i="7" s="1"/>
  <c r="AE118" i="7"/>
  <c r="AE96" i="7"/>
  <c r="AE98" i="7" s="1"/>
  <c r="AE117" i="7"/>
  <c r="AE119" i="7" s="1"/>
  <c r="AE135" i="7"/>
  <c r="AE164" i="7"/>
  <c r="AE107" i="7"/>
  <c r="AE129" i="7"/>
  <c r="AE149" i="7"/>
  <c r="AE160" i="7"/>
  <c r="AE124" i="7"/>
  <c r="AE134" i="7"/>
  <c r="AE136" i="7" s="1"/>
  <c r="AE145" i="7"/>
  <c r="AE97" i="7"/>
  <c r="AE144" i="7"/>
  <c r="AE174" i="7"/>
  <c r="AE176" i="7" s="1"/>
  <c r="AE165" i="7"/>
  <c r="AE170" i="7"/>
  <c r="AE150" i="7"/>
  <c r="AE169" i="7"/>
  <c r="AE171" i="7" s="1"/>
  <c r="AE180" i="7"/>
  <c r="AE154" i="7"/>
  <c r="AE156" i="7" s="1"/>
  <c r="AE159" i="7"/>
  <c r="AE161" i="7" s="1"/>
  <c r="AE128" i="7"/>
  <c r="AE140" i="7"/>
  <c r="AE106" i="7"/>
  <c r="AE204" i="7"/>
  <c r="AE215" i="7"/>
  <c r="AE155" i="7"/>
  <c r="AE175" i="7"/>
  <c r="AE189" i="7"/>
  <c r="AE191" i="7" s="1"/>
  <c r="AE200" i="7"/>
  <c r="AE185" i="7"/>
  <c r="AE214" i="7"/>
  <c r="AE179" i="7"/>
  <c r="AE181" i="7" s="1"/>
  <c r="AE199" i="7"/>
  <c r="AE201" i="7" s="1"/>
  <c r="AE210" i="7"/>
  <c r="AE139" i="7"/>
  <c r="AE184" i="7"/>
  <c r="AE186" i="7" s="1"/>
  <c r="AE195" i="7"/>
  <c r="AE209" i="7"/>
  <c r="AE211" i="7" s="1"/>
  <c r="AE235" i="7"/>
  <c r="AE219" i="7"/>
  <c r="AE221" i="7" s="1"/>
  <c r="AE234" i="7"/>
  <c r="AE236" i="7" s="1"/>
  <c r="AE245" i="7"/>
  <c r="AE274" i="7"/>
  <c r="AE285" i="7"/>
  <c r="AE194" i="7"/>
  <c r="AE196" i="7" s="1"/>
  <c r="AE225" i="7"/>
  <c r="AE259" i="7"/>
  <c r="AE261" i="7" s="1"/>
  <c r="AE270" i="7"/>
  <c r="AE244" i="7"/>
  <c r="AE246" i="7" s="1"/>
  <c r="AE255" i="7"/>
  <c r="AE224" i="7"/>
  <c r="AE240" i="7"/>
  <c r="AE190" i="7"/>
  <c r="AE254" i="7"/>
  <c r="AE256" i="7" s="1"/>
  <c r="AE275" i="7"/>
  <c r="AE284" i="7"/>
  <c r="AE286" i="7" s="1"/>
  <c r="AE249" i="7"/>
  <c r="AE251" i="7" s="1"/>
  <c r="AE269" i="7"/>
  <c r="AE289" i="7"/>
  <c r="AE239" i="7"/>
  <c r="AE241" i="7" s="1"/>
  <c r="AE260" i="7"/>
  <c r="AE265" i="7"/>
  <c r="AE279" i="7"/>
  <c r="AE205" i="7"/>
  <c r="AE280" i="7"/>
  <c r="AE299" i="7"/>
  <c r="AE324" i="7"/>
  <c r="AE335" i="7"/>
  <c r="AE294" i="7"/>
  <c r="AE309" i="7"/>
  <c r="AE311" i="7" s="1"/>
  <c r="AE320" i="7"/>
  <c r="AE349" i="7"/>
  <c r="AE351" i="7" s="1"/>
  <c r="AE305" i="7"/>
  <c r="AE334" i="7"/>
  <c r="AE345" i="7"/>
  <c r="AE319" i="7"/>
  <c r="AE321" i="7" s="1"/>
  <c r="AE330" i="7"/>
  <c r="AE295" i="7"/>
  <c r="AE304" i="7"/>
  <c r="AE315" i="7"/>
  <c r="AE344" i="7"/>
  <c r="AE346" i="7" s="1"/>
  <c r="AE355" i="7"/>
  <c r="AE250" i="7"/>
  <c r="AE329" i="7"/>
  <c r="AE331" i="7" s="1"/>
  <c r="AE340" i="7"/>
  <c r="AE220" i="7"/>
  <c r="AE300" i="7"/>
  <c r="AE314" i="7"/>
  <c r="AE316" i="7" s="1"/>
  <c r="AE290" i="7"/>
  <c r="AE310" i="7"/>
  <c r="AE339" i="7"/>
  <c r="AE354" i="7"/>
  <c r="AE356" i="7" s="1"/>
  <c r="AE350" i="7"/>
  <c r="AE264" i="7"/>
  <c r="AE266" i="7" s="1"/>
  <c r="AE325" i="7"/>
  <c r="AD191" i="7"/>
  <c r="AD336" i="7"/>
  <c r="AD266" i="7"/>
  <c r="AD226" i="7"/>
  <c r="AD251" i="7"/>
  <c r="AD171" i="7"/>
  <c r="AD216" i="7"/>
  <c r="AD186" i="7"/>
  <c r="AD141" i="7"/>
  <c r="AD130" i="7"/>
  <c r="AE146" i="7" l="1"/>
  <c r="AE130" i="7"/>
  <c r="AE306" i="7"/>
  <c r="AE281" i="7"/>
  <c r="AE216" i="7"/>
  <c r="AE108" i="7"/>
  <c r="AF84" i="7"/>
  <c r="AF83" i="7"/>
  <c r="AF97" i="7"/>
  <c r="AF79" i="7"/>
  <c r="AF96" i="7"/>
  <c r="AG75" i="7"/>
  <c r="AF106" i="7"/>
  <c r="AF108" i="7" s="1"/>
  <c r="AF124" i="7"/>
  <c r="AF102" i="7"/>
  <c r="AF123" i="7"/>
  <c r="AF89" i="7"/>
  <c r="AF101" i="7"/>
  <c r="AF118" i="7"/>
  <c r="AF90" i="7"/>
  <c r="AF78" i="7"/>
  <c r="AF80" i="7" s="1"/>
  <c r="AF128" i="7"/>
  <c r="AF130" i="7" s="1"/>
  <c r="AF139" i="7"/>
  <c r="AF141" i="7" s="1"/>
  <c r="AF150" i="7"/>
  <c r="AF117" i="7"/>
  <c r="AF119" i="7" s="1"/>
  <c r="AF135" i="7"/>
  <c r="AF107" i="7"/>
  <c r="AF129" i="7"/>
  <c r="AF149" i="7"/>
  <c r="AF151" i="7" s="1"/>
  <c r="AF134" i="7"/>
  <c r="AF136" i="7" s="1"/>
  <c r="AF145" i="7"/>
  <c r="AF144" i="7"/>
  <c r="AF174" i="7"/>
  <c r="AF165" i="7"/>
  <c r="AF170" i="7"/>
  <c r="AF160" i="7"/>
  <c r="AF169" i="7"/>
  <c r="AF171" i="7" s="1"/>
  <c r="AF154" i="7"/>
  <c r="AF156" i="7" s="1"/>
  <c r="AF159" i="7"/>
  <c r="AF161" i="7" s="1"/>
  <c r="AF190" i="7"/>
  <c r="AF219" i="7"/>
  <c r="AF140" i="7"/>
  <c r="AF204" i="7"/>
  <c r="AF155" i="7"/>
  <c r="AF175" i="7"/>
  <c r="AF189" i="7"/>
  <c r="AF191" i="7" s="1"/>
  <c r="AF200" i="7"/>
  <c r="AF185" i="7"/>
  <c r="AF214" i="7"/>
  <c r="AF179" i="7"/>
  <c r="AF199" i="7"/>
  <c r="AF210" i="7"/>
  <c r="AF180" i="7"/>
  <c r="AF184" i="7"/>
  <c r="AF186" i="7" s="1"/>
  <c r="AF195" i="7"/>
  <c r="AF164" i="7"/>
  <c r="AF215" i="7"/>
  <c r="AF239" i="7"/>
  <c r="AF250" i="7"/>
  <c r="AF220" i="7"/>
  <c r="AF249" i="7"/>
  <c r="AF251" i="7" s="1"/>
  <c r="AF260" i="7"/>
  <c r="AF209" i="7"/>
  <c r="AF211" i="7" s="1"/>
  <c r="AF234" i="7"/>
  <c r="AF245" i="7"/>
  <c r="AF274" i="7"/>
  <c r="AF285" i="7"/>
  <c r="AF194" i="7"/>
  <c r="AF225" i="7"/>
  <c r="AF259" i="7"/>
  <c r="AF261" i="7" s="1"/>
  <c r="AF270" i="7"/>
  <c r="AF244" i="7"/>
  <c r="AF255" i="7"/>
  <c r="AF205" i="7"/>
  <c r="AF235" i="7"/>
  <c r="AF240" i="7"/>
  <c r="AF254" i="7"/>
  <c r="AF256" i="7" s="1"/>
  <c r="AF290" i="7"/>
  <c r="AF275" i="7"/>
  <c r="AF284" i="7"/>
  <c r="AF286" i="7" s="1"/>
  <c r="AF269" i="7"/>
  <c r="AF289" i="7"/>
  <c r="AF265" i="7"/>
  <c r="AF279" i="7"/>
  <c r="AF224" i="7"/>
  <c r="AF226" i="7" s="1"/>
  <c r="AF264" i="7"/>
  <c r="AF266" i="7" s="1"/>
  <c r="AF310" i="7"/>
  <c r="AF339" i="7"/>
  <c r="AF350" i="7"/>
  <c r="AF280" i="7"/>
  <c r="AF299" i="7"/>
  <c r="AF324" i="7"/>
  <c r="AF335" i="7"/>
  <c r="AF294" i="7"/>
  <c r="AF309" i="7"/>
  <c r="AF311" i="7" s="1"/>
  <c r="AF320" i="7"/>
  <c r="AF349" i="7"/>
  <c r="AF351" i="7" s="1"/>
  <c r="AF305" i="7"/>
  <c r="AF334" i="7"/>
  <c r="AF345" i="7"/>
  <c r="AF319" i="7"/>
  <c r="AF321" i="7" s="1"/>
  <c r="AF330" i="7"/>
  <c r="AF295" i="7"/>
  <c r="AF304" i="7"/>
  <c r="AF315" i="7"/>
  <c r="AF344" i="7"/>
  <c r="AF346" i="7" s="1"/>
  <c r="AF355" i="7"/>
  <c r="AF340" i="7"/>
  <c r="AF354" i="7"/>
  <c r="AF356" i="7" s="1"/>
  <c r="AF300" i="7"/>
  <c r="AF329" i="7"/>
  <c r="AF331" i="7" s="1"/>
  <c r="AF314" i="7"/>
  <c r="AF325" i="7"/>
  <c r="AE151" i="7"/>
  <c r="AC103" i="7"/>
  <c r="AD102" i="7"/>
  <c r="AD103" i="7" s="1"/>
  <c r="AE296" i="7"/>
  <c r="AE91" i="7"/>
  <c r="AE125" i="7"/>
  <c r="AE341" i="7"/>
  <c r="AE326" i="7"/>
  <c r="AE291" i="7"/>
  <c r="AE226" i="7"/>
  <c r="AE276" i="7"/>
  <c r="AE141" i="7"/>
  <c r="AE166" i="7"/>
  <c r="AE206" i="7"/>
  <c r="AE336" i="7"/>
  <c r="AE301" i="7"/>
  <c r="AE271" i="7"/>
  <c r="AF296" i="7" l="1"/>
  <c r="AF326" i="7"/>
  <c r="AF281" i="7"/>
  <c r="AF196" i="7"/>
  <c r="AG89" i="7"/>
  <c r="AG84" i="7"/>
  <c r="AG83" i="7"/>
  <c r="AG79" i="7"/>
  <c r="AG97" i="7"/>
  <c r="AH75" i="7"/>
  <c r="AG106" i="7"/>
  <c r="AG124" i="7"/>
  <c r="AG102" i="7"/>
  <c r="AG123" i="7"/>
  <c r="AG101" i="7"/>
  <c r="AG103" i="7" s="1"/>
  <c r="AG90" i="7"/>
  <c r="AG96" i="7"/>
  <c r="AG98" i="7" s="1"/>
  <c r="AG154" i="7"/>
  <c r="AG156" i="7" s="1"/>
  <c r="AG165" i="7"/>
  <c r="AG118" i="7"/>
  <c r="AG128" i="7"/>
  <c r="AG139" i="7"/>
  <c r="AG150" i="7"/>
  <c r="AG117" i="7"/>
  <c r="AG119" i="7" s="1"/>
  <c r="AG135" i="7"/>
  <c r="AG78" i="7"/>
  <c r="AG80" i="7" s="1"/>
  <c r="AG107" i="7"/>
  <c r="AG134" i="7"/>
  <c r="AG145" i="7"/>
  <c r="AG155" i="7"/>
  <c r="AG164" i="7"/>
  <c r="AG166" i="7" s="1"/>
  <c r="AG175" i="7"/>
  <c r="AG144" i="7"/>
  <c r="AG174" i="7"/>
  <c r="AG176" i="7" s="1"/>
  <c r="AG149" i="7"/>
  <c r="AG170" i="7"/>
  <c r="AG160" i="7"/>
  <c r="AG194" i="7"/>
  <c r="AG205" i="7"/>
  <c r="AG159" i="7"/>
  <c r="AG161" i="7" s="1"/>
  <c r="AG190" i="7"/>
  <c r="AG140" i="7"/>
  <c r="AG204" i="7"/>
  <c r="AG215" i="7"/>
  <c r="AG129" i="7"/>
  <c r="AG189" i="7"/>
  <c r="AG200" i="7"/>
  <c r="AG185" i="7"/>
  <c r="AG214" i="7"/>
  <c r="AG216" i="7" s="1"/>
  <c r="AG179" i="7"/>
  <c r="AG181" i="7" s="1"/>
  <c r="AG199" i="7"/>
  <c r="AG254" i="7"/>
  <c r="AG256" i="7" s="1"/>
  <c r="AG184" i="7"/>
  <c r="AG235" i="7"/>
  <c r="AG264" i="7"/>
  <c r="AG266" i="7" s="1"/>
  <c r="AG275" i="7"/>
  <c r="AG169" i="7"/>
  <c r="AG171" i="7" s="1"/>
  <c r="AG219" i="7"/>
  <c r="AG221" i="7" s="1"/>
  <c r="AG220" i="7"/>
  <c r="AG249" i="7"/>
  <c r="AG251" i="7" s="1"/>
  <c r="AG260" i="7"/>
  <c r="AG209" i="7"/>
  <c r="AG234" i="7"/>
  <c r="AG236" i="7" s="1"/>
  <c r="AG245" i="7"/>
  <c r="AG274" i="7"/>
  <c r="AG195" i="7"/>
  <c r="AG225" i="7"/>
  <c r="AG259" i="7"/>
  <c r="AG261" i="7" s="1"/>
  <c r="AG224" i="7"/>
  <c r="AG226" i="7" s="1"/>
  <c r="AG180" i="7"/>
  <c r="AG280" i="7"/>
  <c r="AG285" i="7"/>
  <c r="AG294" i="7"/>
  <c r="AG240" i="7"/>
  <c r="AG255" i="7"/>
  <c r="AG290" i="7"/>
  <c r="AG284" i="7"/>
  <c r="AG239" i="7"/>
  <c r="AG244" i="7"/>
  <c r="AG246" i="7" s="1"/>
  <c r="AG269" i="7"/>
  <c r="AG289" i="7"/>
  <c r="AG210" i="7"/>
  <c r="AG250" i="7"/>
  <c r="AG270" i="7"/>
  <c r="AG300" i="7"/>
  <c r="AG314" i="7"/>
  <c r="AG325" i="7"/>
  <c r="AG354" i="7"/>
  <c r="AG356" i="7" s="1"/>
  <c r="AG265" i="7"/>
  <c r="AG310" i="7"/>
  <c r="AG339" i="7"/>
  <c r="AG350" i="7"/>
  <c r="AG299" i="7"/>
  <c r="AG301" i="7" s="1"/>
  <c r="AG324" i="7"/>
  <c r="AG335" i="7"/>
  <c r="AG309" i="7"/>
  <c r="AG320" i="7"/>
  <c r="AG349" i="7"/>
  <c r="AG351" i="7" s="1"/>
  <c r="AG305" i="7"/>
  <c r="AG334" i="7"/>
  <c r="AG345" i="7"/>
  <c r="AG319" i="7"/>
  <c r="AG330" i="7"/>
  <c r="AG295" i="7"/>
  <c r="AG304" i="7"/>
  <c r="AG306" i="7" s="1"/>
  <c r="AG315" i="7"/>
  <c r="AG279" i="7"/>
  <c r="AG340" i="7"/>
  <c r="AG355" i="7"/>
  <c r="AG329" i="7"/>
  <c r="AG344" i="7"/>
  <c r="AG346" i="7" s="1"/>
  <c r="AF336" i="7"/>
  <c r="AF301" i="7"/>
  <c r="AF201" i="7"/>
  <c r="AF206" i="7"/>
  <c r="AF98" i="7"/>
  <c r="AF291" i="7"/>
  <c r="AF276" i="7"/>
  <c r="AF241" i="7"/>
  <c r="AF181" i="7"/>
  <c r="AF103" i="7"/>
  <c r="AF271" i="7"/>
  <c r="AF216" i="7"/>
  <c r="AF221" i="7"/>
  <c r="AF176" i="7"/>
  <c r="AF91" i="7"/>
  <c r="AF316" i="7"/>
  <c r="AF306" i="7"/>
  <c r="AF341" i="7"/>
  <c r="AF246" i="7"/>
  <c r="AF236" i="7"/>
  <c r="AF166" i="7"/>
  <c r="AF146" i="7"/>
  <c r="AF125" i="7"/>
  <c r="AF85" i="7"/>
  <c r="AG146" i="7" l="1"/>
  <c r="AG85" i="7"/>
  <c r="AG291" i="7"/>
  <c r="AG296" i="7"/>
  <c r="AG276" i="7"/>
  <c r="AG311" i="7"/>
  <c r="AG271" i="7"/>
  <c r="AH84" i="7"/>
  <c r="AH83" i="7"/>
  <c r="AH97" i="7"/>
  <c r="AH107" i="7"/>
  <c r="AH128" i="7"/>
  <c r="AI75" i="7"/>
  <c r="AH106" i="7"/>
  <c r="AH124" i="7"/>
  <c r="AH79" i="7"/>
  <c r="AH102" i="7"/>
  <c r="AH89" i="7"/>
  <c r="AH91" i="7" s="1"/>
  <c r="AH101" i="7"/>
  <c r="AH103" i="7" s="1"/>
  <c r="AH140" i="7"/>
  <c r="AH154" i="7"/>
  <c r="AH156" i="7" s="1"/>
  <c r="AH90" i="7"/>
  <c r="AH118" i="7"/>
  <c r="AH139" i="7"/>
  <c r="AH150" i="7"/>
  <c r="AH117" i="7"/>
  <c r="AH78" i="7"/>
  <c r="AH80" i="7" s="1"/>
  <c r="AH129" i="7"/>
  <c r="AH149" i="7"/>
  <c r="AH151" i="7" s="1"/>
  <c r="AH134" i="7"/>
  <c r="AH179" i="7"/>
  <c r="AH145" i="7"/>
  <c r="AH155" i="7"/>
  <c r="AH164" i="7"/>
  <c r="AH166" i="7" s="1"/>
  <c r="AH175" i="7"/>
  <c r="AH96" i="7"/>
  <c r="AH144" i="7"/>
  <c r="AH165" i="7"/>
  <c r="AH174" i="7"/>
  <c r="AH123" i="7"/>
  <c r="AH125" i="7" s="1"/>
  <c r="AH135" i="7"/>
  <c r="AH170" i="7"/>
  <c r="AH160" i="7"/>
  <c r="AH169" i="7"/>
  <c r="AH209" i="7"/>
  <c r="AH211" i="7" s="1"/>
  <c r="AH220" i="7"/>
  <c r="AH194" i="7"/>
  <c r="AH159" i="7"/>
  <c r="AH190" i="7"/>
  <c r="AH219" i="7"/>
  <c r="AH221" i="7" s="1"/>
  <c r="AH204" i="7"/>
  <c r="AH206" i="7" s="1"/>
  <c r="AH215" i="7"/>
  <c r="AH189" i="7"/>
  <c r="AH191" i="7" s="1"/>
  <c r="AH200" i="7"/>
  <c r="AH185" i="7"/>
  <c r="AH205" i="7"/>
  <c r="AH210" i="7"/>
  <c r="AH224" i="7"/>
  <c r="AH240" i="7"/>
  <c r="AH184" i="7"/>
  <c r="AH186" i="7" s="1"/>
  <c r="AH199" i="7"/>
  <c r="AH201" i="7" s="1"/>
  <c r="AH239" i="7"/>
  <c r="AH250" i="7"/>
  <c r="AH279" i="7"/>
  <c r="AH235" i="7"/>
  <c r="AH264" i="7"/>
  <c r="AH266" i="7" s="1"/>
  <c r="AH275" i="7"/>
  <c r="AH249" i="7"/>
  <c r="AH251" i="7" s="1"/>
  <c r="AH260" i="7"/>
  <c r="AH234" i="7"/>
  <c r="AH245" i="7"/>
  <c r="AH270" i="7"/>
  <c r="AH274" i="7"/>
  <c r="AH180" i="7"/>
  <c r="AH225" i="7"/>
  <c r="AH254" i="7"/>
  <c r="AH256" i="7" s="1"/>
  <c r="AH280" i="7"/>
  <c r="AH285" i="7"/>
  <c r="AH294" i="7"/>
  <c r="AH255" i="7"/>
  <c r="AH290" i="7"/>
  <c r="AH195" i="7"/>
  <c r="AH259" i="7"/>
  <c r="AH284" i="7"/>
  <c r="AH214" i="7"/>
  <c r="AH216" i="7" s="1"/>
  <c r="AH265" i="7"/>
  <c r="AH329" i="7"/>
  <c r="AH340" i="7"/>
  <c r="AH300" i="7"/>
  <c r="AH314" i="7"/>
  <c r="AH316" i="7" s="1"/>
  <c r="AH325" i="7"/>
  <c r="AH354" i="7"/>
  <c r="AH356" i="7" s="1"/>
  <c r="AH244" i="7"/>
  <c r="AH246" i="7" s="1"/>
  <c r="AH310" i="7"/>
  <c r="AH339" i="7"/>
  <c r="AH341" i="7" s="1"/>
  <c r="AH350" i="7"/>
  <c r="AH289" i="7"/>
  <c r="AH291" i="7" s="1"/>
  <c r="AH299" i="7"/>
  <c r="AH301" i="7" s="1"/>
  <c r="AH324" i="7"/>
  <c r="AH326" i="7" s="1"/>
  <c r="AH335" i="7"/>
  <c r="AH269" i="7"/>
  <c r="AH271" i="7" s="1"/>
  <c r="AH309" i="7"/>
  <c r="AH311" i="7" s="1"/>
  <c r="AH320" i="7"/>
  <c r="AH349" i="7"/>
  <c r="AH351" i="7" s="1"/>
  <c r="AH305" i="7"/>
  <c r="AH334" i="7"/>
  <c r="AH336" i="7" s="1"/>
  <c r="AH345" i="7"/>
  <c r="AH319" i="7"/>
  <c r="AH321" i="7" s="1"/>
  <c r="AH304" i="7"/>
  <c r="AH306" i="7" s="1"/>
  <c r="AH355" i="7"/>
  <c r="AH330" i="7"/>
  <c r="AH315" i="7"/>
  <c r="AH344" i="7"/>
  <c r="AH295" i="7"/>
  <c r="AG331" i="7"/>
  <c r="AG321" i="7"/>
  <c r="AG326" i="7"/>
  <c r="AG316" i="7"/>
  <c r="AG241" i="7"/>
  <c r="AG211" i="7"/>
  <c r="AG191" i="7"/>
  <c r="AG196" i="7"/>
  <c r="AG141" i="7"/>
  <c r="AG125" i="7"/>
  <c r="AG286" i="7"/>
  <c r="AG186" i="7"/>
  <c r="AG130" i="7"/>
  <c r="AG91" i="7"/>
  <c r="AG336" i="7"/>
  <c r="AG136" i="7"/>
  <c r="AG281" i="7"/>
  <c r="AG341" i="7"/>
  <c r="AG201" i="7"/>
  <c r="AG206" i="7"/>
  <c r="AG151" i="7"/>
  <c r="AG108" i="7"/>
  <c r="AH286" i="7" l="1"/>
  <c r="AH119" i="7"/>
  <c r="AH85" i="7"/>
  <c r="AH146" i="7"/>
  <c r="AH171" i="7"/>
  <c r="AH98" i="7"/>
  <c r="AH130" i="7"/>
  <c r="AH226" i="7"/>
  <c r="AH346" i="7"/>
  <c r="AH276" i="7"/>
  <c r="AJ75" i="7"/>
  <c r="AI78" i="7"/>
  <c r="AI80" i="7" s="1"/>
  <c r="AI90" i="7"/>
  <c r="AI89" i="7"/>
  <c r="AI84" i="7"/>
  <c r="AI117" i="7"/>
  <c r="AI119" i="7" s="1"/>
  <c r="AI97" i="7"/>
  <c r="AI107" i="7"/>
  <c r="AI106" i="7"/>
  <c r="AI124" i="7"/>
  <c r="AI79" i="7"/>
  <c r="AI102" i="7"/>
  <c r="AI83" i="7"/>
  <c r="AI85" i="7" s="1"/>
  <c r="AI144" i="7"/>
  <c r="AI155" i="7"/>
  <c r="AI140" i="7"/>
  <c r="AI128" i="7"/>
  <c r="AI154" i="7"/>
  <c r="AI101" i="7"/>
  <c r="AI103" i="7" s="1"/>
  <c r="AI118" i="7"/>
  <c r="AI123" i="7"/>
  <c r="AI135" i="7"/>
  <c r="AI129" i="7"/>
  <c r="AI139" i="7"/>
  <c r="AI141" i="7" s="1"/>
  <c r="AI159" i="7"/>
  <c r="AI134" i="7"/>
  <c r="AI136" i="7" s="1"/>
  <c r="AI145" i="7"/>
  <c r="AI164" i="7"/>
  <c r="AI175" i="7"/>
  <c r="AI150" i="7"/>
  <c r="AI96" i="7"/>
  <c r="AI98" i="7" s="1"/>
  <c r="AI149" i="7"/>
  <c r="AI151" i="7" s="1"/>
  <c r="AI165" i="7"/>
  <c r="AI174" i="7"/>
  <c r="AI180" i="7"/>
  <c r="AI184" i="7"/>
  <c r="AI195" i="7"/>
  <c r="AI169" i="7"/>
  <c r="AI171" i="7" s="1"/>
  <c r="AI194" i="7"/>
  <c r="AI196" i="7" s="1"/>
  <c r="AI205" i="7"/>
  <c r="AI170" i="7"/>
  <c r="AI190" i="7"/>
  <c r="AI219" i="7"/>
  <c r="AI221" i="7" s="1"/>
  <c r="AI204" i="7"/>
  <c r="AI215" i="7"/>
  <c r="AI189" i="7"/>
  <c r="AI200" i="7"/>
  <c r="AI244" i="7"/>
  <c r="AI246" i="7" s="1"/>
  <c r="AI160" i="7"/>
  <c r="AI210" i="7"/>
  <c r="AI179" i="7"/>
  <c r="AI181" i="7" s="1"/>
  <c r="AI214" i="7"/>
  <c r="AI254" i="7"/>
  <c r="AI256" i="7" s="1"/>
  <c r="AI265" i="7"/>
  <c r="AI185" i="7"/>
  <c r="AI199" i="7"/>
  <c r="AI239" i="7"/>
  <c r="AI250" i="7"/>
  <c r="AI279" i="7"/>
  <c r="AI220" i="7"/>
  <c r="AI235" i="7"/>
  <c r="AI264" i="7"/>
  <c r="AI266" i="7" s="1"/>
  <c r="AI275" i="7"/>
  <c r="AI209" i="7"/>
  <c r="AI211" i="7" s="1"/>
  <c r="AI249" i="7"/>
  <c r="AI260" i="7"/>
  <c r="AI224" i="7"/>
  <c r="AI245" i="7"/>
  <c r="AI225" i="7"/>
  <c r="AI240" i="7"/>
  <c r="AI280" i="7"/>
  <c r="AI285" i="7"/>
  <c r="AI294" i="7"/>
  <c r="AI255" i="7"/>
  <c r="AI290" i="7"/>
  <c r="AI269" i="7"/>
  <c r="AI289" i="7"/>
  <c r="AI291" i="7" s="1"/>
  <c r="AI295" i="7"/>
  <c r="AI304" i="7"/>
  <c r="AI306" i="7" s="1"/>
  <c r="AI315" i="7"/>
  <c r="AI344" i="7"/>
  <c r="AI355" i="7"/>
  <c r="AI270" i="7"/>
  <c r="AI329" i="7"/>
  <c r="AI340" i="7"/>
  <c r="AI234" i="7"/>
  <c r="AI300" i="7"/>
  <c r="AI314" i="7"/>
  <c r="AI316" i="7" s="1"/>
  <c r="AI325" i="7"/>
  <c r="AI354" i="7"/>
  <c r="AI356" i="7" s="1"/>
  <c r="AI284" i="7"/>
  <c r="AI310" i="7"/>
  <c r="AI339" i="7"/>
  <c r="AI341" i="7" s="1"/>
  <c r="AI350" i="7"/>
  <c r="AI259" i="7"/>
  <c r="AI261" i="7" s="1"/>
  <c r="AI299" i="7"/>
  <c r="AI324" i="7"/>
  <c r="AI326" i="7" s="1"/>
  <c r="AI335" i="7"/>
  <c r="AI309" i="7"/>
  <c r="AI311" i="7" s="1"/>
  <c r="AI320" i="7"/>
  <c r="AI349" i="7"/>
  <c r="AI351" i="7" s="1"/>
  <c r="AI305" i="7"/>
  <c r="AI334" i="7"/>
  <c r="AI336" i="7" s="1"/>
  <c r="AI319" i="7"/>
  <c r="AI321" i="7" s="1"/>
  <c r="AI345" i="7"/>
  <c r="AI274" i="7"/>
  <c r="AI330" i="7"/>
  <c r="AH281" i="7"/>
  <c r="AH161" i="7"/>
  <c r="AH141" i="7"/>
  <c r="AH331" i="7"/>
  <c r="AH296" i="7"/>
  <c r="AH196" i="7"/>
  <c r="AH176" i="7"/>
  <c r="AH181" i="7"/>
  <c r="AH261" i="7"/>
  <c r="AH236" i="7"/>
  <c r="AH241" i="7"/>
  <c r="AH136" i="7"/>
  <c r="AH108" i="7"/>
  <c r="AI125" i="7" l="1"/>
  <c r="AI301" i="7"/>
  <c r="AI201" i="7"/>
  <c r="AI236" i="7"/>
  <c r="AI191" i="7"/>
  <c r="AI146" i="7"/>
  <c r="AI331" i="7"/>
  <c r="AI271" i="7"/>
  <c r="AI216" i="7"/>
  <c r="AI206" i="7"/>
  <c r="AI186" i="7"/>
  <c r="AI166" i="7"/>
  <c r="AI91" i="7"/>
  <c r="AI286" i="7"/>
  <c r="AI226" i="7"/>
  <c r="AI281" i="7"/>
  <c r="AI176" i="7"/>
  <c r="AI156" i="7"/>
  <c r="AI276" i="7"/>
  <c r="AI346" i="7"/>
  <c r="AI296" i="7"/>
  <c r="AI251" i="7"/>
  <c r="AI241" i="7"/>
  <c r="AI161" i="7"/>
  <c r="AI130" i="7"/>
  <c r="AI108" i="7"/>
  <c r="AJ96" i="7"/>
  <c r="AJ98" i="7" s="1"/>
  <c r="AK75" i="7"/>
  <c r="AJ78" i="7"/>
  <c r="AJ89" i="7"/>
  <c r="AJ84" i="7"/>
  <c r="AJ117" i="7"/>
  <c r="AJ129" i="7"/>
  <c r="AJ97" i="7"/>
  <c r="AJ107" i="7"/>
  <c r="AJ106" i="7"/>
  <c r="AJ108" i="7" s="1"/>
  <c r="AJ79" i="7"/>
  <c r="AJ102" i="7"/>
  <c r="AJ159" i="7"/>
  <c r="AJ83" i="7"/>
  <c r="AJ85" i="7" s="1"/>
  <c r="AJ144" i="7"/>
  <c r="AJ155" i="7"/>
  <c r="AJ140" i="7"/>
  <c r="AJ90" i="7"/>
  <c r="AJ101" i="7"/>
  <c r="AJ103" i="7" s="1"/>
  <c r="AJ118" i="7"/>
  <c r="AJ139" i="7"/>
  <c r="AJ150" i="7"/>
  <c r="AJ123" i="7"/>
  <c r="AJ135" i="7"/>
  <c r="AJ169" i="7"/>
  <c r="AJ171" i="7" s="1"/>
  <c r="AJ180" i="7"/>
  <c r="AJ134" i="7"/>
  <c r="AJ136" i="7" s="1"/>
  <c r="AJ179" i="7"/>
  <c r="AJ145" i="7"/>
  <c r="AJ164" i="7"/>
  <c r="AJ175" i="7"/>
  <c r="AJ124" i="7"/>
  <c r="AJ149" i="7"/>
  <c r="AJ151" i="7" s="1"/>
  <c r="AJ165" i="7"/>
  <c r="AJ128" i="7"/>
  <c r="AJ160" i="7"/>
  <c r="AJ199" i="7"/>
  <c r="AJ210" i="7"/>
  <c r="AJ184" i="7"/>
  <c r="AJ186" i="7" s="1"/>
  <c r="AJ195" i="7"/>
  <c r="AJ209" i="7"/>
  <c r="AJ211" i="7" s="1"/>
  <c r="AJ220" i="7"/>
  <c r="AJ154" i="7"/>
  <c r="AJ156" i="7" s="1"/>
  <c r="AJ194" i="7"/>
  <c r="AJ205" i="7"/>
  <c r="AJ170" i="7"/>
  <c r="AJ190" i="7"/>
  <c r="AJ219" i="7"/>
  <c r="AJ204" i="7"/>
  <c r="AJ206" i="7" s="1"/>
  <c r="AJ174" i="7"/>
  <c r="AJ176" i="7" s="1"/>
  <c r="AJ225" i="7"/>
  <c r="AJ200" i="7"/>
  <c r="AJ224" i="7"/>
  <c r="AJ240" i="7"/>
  <c r="AJ269" i="7"/>
  <c r="AJ280" i="7"/>
  <c r="AJ214" i="7"/>
  <c r="AJ216" i="7" s="1"/>
  <c r="AJ254" i="7"/>
  <c r="AJ256" i="7" s="1"/>
  <c r="AJ265" i="7"/>
  <c r="AJ185" i="7"/>
  <c r="AJ239" i="7"/>
  <c r="AJ241" i="7" s="1"/>
  <c r="AJ250" i="7"/>
  <c r="AJ279" i="7"/>
  <c r="AJ235" i="7"/>
  <c r="AJ264" i="7"/>
  <c r="AJ266" i="7" s="1"/>
  <c r="AJ245" i="7"/>
  <c r="AJ270" i="7"/>
  <c r="AJ274" i="7"/>
  <c r="AJ189" i="7"/>
  <c r="AJ295" i="7"/>
  <c r="AJ249" i="7"/>
  <c r="AJ251" i="7" s="1"/>
  <c r="AJ275" i="7"/>
  <c r="AJ260" i="7"/>
  <c r="AJ285" i="7"/>
  <c r="AJ234" i="7"/>
  <c r="AJ236" i="7" s="1"/>
  <c r="AJ244" i="7"/>
  <c r="AJ259" i="7"/>
  <c r="AJ284" i="7"/>
  <c r="AJ290" i="7"/>
  <c r="AJ319" i="7"/>
  <c r="AJ321" i="7" s="1"/>
  <c r="AJ330" i="7"/>
  <c r="AJ304" i="7"/>
  <c r="AJ306" i="7" s="1"/>
  <c r="AJ315" i="7"/>
  <c r="AJ344" i="7"/>
  <c r="AJ355" i="7"/>
  <c r="AJ215" i="7"/>
  <c r="AJ255" i="7"/>
  <c r="AJ329" i="7"/>
  <c r="AJ340" i="7"/>
  <c r="AJ294" i="7"/>
  <c r="AJ296" i="7" s="1"/>
  <c r="AJ300" i="7"/>
  <c r="AJ314" i="7"/>
  <c r="AJ325" i="7"/>
  <c r="AJ354" i="7"/>
  <c r="AJ356" i="7" s="1"/>
  <c r="AJ289" i="7"/>
  <c r="AJ291" i="7" s="1"/>
  <c r="AJ310" i="7"/>
  <c r="AJ339" i="7"/>
  <c r="AJ341" i="7" s="1"/>
  <c r="AJ350" i="7"/>
  <c r="AJ299" i="7"/>
  <c r="AJ301" i="7" s="1"/>
  <c r="AJ324" i="7"/>
  <c r="AJ326" i="7" s="1"/>
  <c r="AJ335" i="7"/>
  <c r="AJ309" i="7"/>
  <c r="AJ320" i="7"/>
  <c r="AJ345" i="7"/>
  <c r="AJ334" i="7"/>
  <c r="AJ336" i="7" s="1"/>
  <c r="AJ349" i="7"/>
  <c r="AJ351" i="7" s="1"/>
  <c r="AJ305" i="7"/>
  <c r="AJ146" i="7" l="1"/>
  <c r="AJ130" i="7"/>
  <c r="AJ80" i="7"/>
  <c r="AJ221" i="7"/>
  <c r="AJ271" i="7"/>
  <c r="AJ125" i="7"/>
  <c r="AK79" i="7"/>
  <c r="AL75" i="7"/>
  <c r="AK78" i="7"/>
  <c r="AK80" i="7" s="1"/>
  <c r="AK90" i="7"/>
  <c r="AK89" i="7"/>
  <c r="AK96" i="7"/>
  <c r="AK101" i="7"/>
  <c r="AK118" i="7"/>
  <c r="AK84" i="7"/>
  <c r="AK117" i="7"/>
  <c r="AK119" i="7" s="1"/>
  <c r="AK97" i="7"/>
  <c r="AK107" i="7"/>
  <c r="AK106" i="7"/>
  <c r="AK134" i="7"/>
  <c r="AK145" i="7"/>
  <c r="AK159" i="7"/>
  <c r="AK83" i="7"/>
  <c r="AK144" i="7"/>
  <c r="AK146" i="7" s="1"/>
  <c r="AK155" i="7"/>
  <c r="AK102" i="7"/>
  <c r="AK124" i="7"/>
  <c r="AK128" i="7"/>
  <c r="AK154" i="7"/>
  <c r="AK129" i="7"/>
  <c r="AK140" i="7"/>
  <c r="AK160" i="7"/>
  <c r="AK139" i="7"/>
  <c r="AK141" i="7" s="1"/>
  <c r="AK169" i="7"/>
  <c r="AK171" i="7" s="1"/>
  <c r="AK179" i="7"/>
  <c r="AK150" i="7"/>
  <c r="AK164" i="7"/>
  <c r="AK175" i="7"/>
  <c r="AK123" i="7"/>
  <c r="AK135" i="7"/>
  <c r="AK185" i="7"/>
  <c r="AK214" i="7"/>
  <c r="AK216" i="7" s="1"/>
  <c r="AK149" i="7"/>
  <c r="AK180" i="7"/>
  <c r="AK199" i="7"/>
  <c r="AK184" i="7"/>
  <c r="AK195" i="7"/>
  <c r="AK209" i="7"/>
  <c r="AK220" i="7"/>
  <c r="AK194" i="7"/>
  <c r="AK196" i="7" s="1"/>
  <c r="AK205" i="7"/>
  <c r="AK165" i="7"/>
  <c r="AK170" i="7"/>
  <c r="AK190" i="7"/>
  <c r="AK189" i="7"/>
  <c r="AK191" i="7" s="1"/>
  <c r="AK234" i="7"/>
  <c r="AK245" i="7"/>
  <c r="AK174" i="7"/>
  <c r="AK176" i="7" s="1"/>
  <c r="AK210" i="7"/>
  <c r="AK215" i="7"/>
  <c r="AK244" i="7"/>
  <c r="AK255" i="7"/>
  <c r="AK284" i="7"/>
  <c r="AK200" i="7"/>
  <c r="AK224" i="7"/>
  <c r="AK226" i="7" s="1"/>
  <c r="AK240" i="7"/>
  <c r="AK269" i="7"/>
  <c r="AK280" i="7"/>
  <c r="AK219" i="7"/>
  <c r="AK254" i="7"/>
  <c r="AK256" i="7" s="1"/>
  <c r="AK265" i="7"/>
  <c r="AK239" i="7"/>
  <c r="AK250" i="7"/>
  <c r="AK259" i="7"/>
  <c r="AK261" i="7" s="1"/>
  <c r="AK264" i="7"/>
  <c r="AK204" i="7"/>
  <c r="AK206" i="7" s="1"/>
  <c r="AK235" i="7"/>
  <c r="AK270" i="7"/>
  <c r="AK274" i="7"/>
  <c r="AK225" i="7"/>
  <c r="AK249" i="7"/>
  <c r="AK251" i="7" s="1"/>
  <c r="AK275" i="7"/>
  <c r="AK279" i="7"/>
  <c r="AK281" i="7" s="1"/>
  <c r="AK290" i="7"/>
  <c r="AK305" i="7"/>
  <c r="AK334" i="7"/>
  <c r="AK345" i="7"/>
  <c r="AK295" i="7"/>
  <c r="AK319" i="7"/>
  <c r="AK321" i="7" s="1"/>
  <c r="AK330" i="7"/>
  <c r="AK304" i="7"/>
  <c r="AK306" i="7" s="1"/>
  <c r="AK315" i="7"/>
  <c r="AK344" i="7"/>
  <c r="AK355" i="7"/>
  <c r="AK329" i="7"/>
  <c r="AK340" i="7"/>
  <c r="AK294" i="7"/>
  <c r="AK296" i="7" s="1"/>
  <c r="AK300" i="7"/>
  <c r="AK314" i="7"/>
  <c r="AK316" i="7" s="1"/>
  <c r="AK325" i="7"/>
  <c r="AK354" i="7"/>
  <c r="AK356" i="7" s="1"/>
  <c r="AK285" i="7"/>
  <c r="AK289" i="7"/>
  <c r="AK291" i="7" s="1"/>
  <c r="AK310" i="7"/>
  <c r="AK339" i="7"/>
  <c r="AK341" i="7" s="1"/>
  <c r="AK350" i="7"/>
  <c r="AK260" i="7"/>
  <c r="AK299" i="7"/>
  <c r="AK335" i="7"/>
  <c r="AK309" i="7"/>
  <c r="AK311" i="7" s="1"/>
  <c r="AK349" i="7"/>
  <c r="AK320" i="7"/>
  <c r="AK324" i="7"/>
  <c r="AK326" i="7" s="1"/>
  <c r="AJ281" i="7"/>
  <c r="AJ311" i="7"/>
  <c r="AJ286" i="7"/>
  <c r="AJ166" i="7"/>
  <c r="AJ119" i="7"/>
  <c r="AJ331" i="7"/>
  <c r="AJ261" i="7"/>
  <c r="AJ191" i="7"/>
  <c r="AJ226" i="7"/>
  <c r="AJ201" i="7"/>
  <c r="AJ141" i="7"/>
  <c r="AJ161" i="7"/>
  <c r="AJ316" i="7"/>
  <c r="AJ346" i="7"/>
  <c r="AJ246" i="7"/>
  <c r="AJ276" i="7"/>
  <c r="AJ196" i="7"/>
  <c r="AJ181" i="7"/>
  <c r="AJ91" i="7"/>
  <c r="AK286" i="7" l="1"/>
  <c r="AK125" i="7"/>
  <c r="AK85" i="7"/>
  <c r="AK130" i="7"/>
  <c r="AK241" i="7"/>
  <c r="AK236" i="7"/>
  <c r="AK211" i="7"/>
  <c r="AL83" i="7"/>
  <c r="AL97" i="7"/>
  <c r="AL79" i="7"/>
  <c r="AL96" i="7"/>
  <c r="AM75" i="7"/>
  <c r="AL78" i="7"/>
  <c r="AL90" i="7"/>
  <c r="AL123" i="7"/>
  <c r="AL101" i="7"/>
  <c r="AL103" i="7" s="1"/>
  <c r="AL118" i="7"/>
  <c r="AL84" i="7"/>
  <c r="AL117" i="7"/>
  <c r="AL107" i="7"/>
  <c r="AL89" i="7"/>
  <c r="AL149" i="7"/>
  <c r="AL151" i="7" s="1"/>
  <c r="AL160" i="7"/>
  <c r="AL106" i="7"/>
  <c r="AL108" i="7" s="1"/>
  <c r="AL134" i="7"/>
  <c r="AL145" i="7"/>
  <c r="AL102" i="7"/>
  <c r="AL140" i="7"/>
  <c r="AL124" i="7"/>
  <c r="AL128" i="7"/>
  <c r="AL170" i="7"/>
  <c r="AL129" i="7"/>
  <c r="AL159" i="7"/>
  <c r="AL161" i="7" s="1"/>
  <c r="AL139" i="7"/>
  <c r="AL141" i="7" s="1"/>
  <c r="AL155" i="7"/>
  <c r="AL169" i="7"/>
  <c r="AL171" i="7" s="1"/>
  <c r="AL180" i="7"/>
  <c r="AL144" i="7"/>
  <c r="AL179" i="7"/>
  <c r="AL150" i="7"/>
  <c r="AL164" i="7"/>
  <c r="AL166" i="7" s="1"/>
  <c r="AL174" i="7"/>
  <c r="AL176" i="7" s="1"/>
  <c r="AL189" i="7"/>
  <c r="AL200" i="7"/>
  <c r="AL135" i="7"/>
  <c r="AL185" i="7"/>
  <c r="AL199" i="7"/>
  <c r="AL210" i="7"/>
  <c r="AL175" i="7"/>
  <c r="AL184" i="7"/>
  <c r="AL186" i="7" s="1"/>
  <c r="AL195" i="7"/>
  <c r="AL154" i="7"/>
  <c r="AL156" i="7" s="1"/>
  <c r="AL209" i="7"/>
  <c r="AL211" i="7" s="1"/>
  <c r="AL220" i="7"/>
  <c r="AL194" i="7"/>
  <c r="AL196" i="7" s="1"/>
  <c r="AL205" i="7"/>
  <c r="AL190" i="7"/>
  <c r="AL249" i="7"/>
  <c r="AL251" i="7" s="1"/>
  <c r="AL165" i="7"/>
  <c r="AL225" i="7"/>
  <c r="AL259" i="7"/>
  <c r="AL261" i="7" s="1"/>
  <c r="AL270" i="7"/>
  <c r="AL215" i="7"/>
  <c r="AL244" i="7"/>
  <c r="AL255" i="7"/>
  <c r="AL284" i="7"/>
  <c r="AL214" i="7"/>
  <c r="AL216" i="7" s="1"/>
  <c r="AL224" i="7"/>
  <c r="AL226" i="7" s="1"/>
  <c r="AL240" i="7"/>
  <c r="AL269" i="7"/>
  <c r="AL271" i="7" s="1"/>
  <c r="AL280" i="7"/>
  <c r="AL219" i="7"/>
  <c r="AL254" i="7"/>
  <c r="AL256" i="7" s="1"/>
  <c r="AL265" i="7"/>
  <c r="AL234" i="7"/>
  <c r="AL250" i="7"/>
  <c r="AL264" i="7"/>
  <c r="AL289" i="7"/>
  <c r="AL204" i="7"/>
  <c r="AL206" i="7" s="1"/>
  <c r="AL235" i="7"/>
  <c r="AL245" i="7"/>
  <c r="AL274" i="7"/>
  <c r="AL276" i="7" s="1"/>
  <c r="AL260" i="7"/>
  <c r="AL285" i="7"/>
  <c r="AL279" i="7"/>
  <c r="AL281" i="7" s="1"/>
  <c r="AL309" i="7"/>
  <c r="AL311" i="7" s="1"/>
  <c r="AL320" i="7"/>
  <c r="AL349" i="7"/>
  <c r="AL290" i="7"/>
  <c r="AL305" i="7"/>
  <c r="AL334" i="7"/>
  <c r="AL345" i="7"/>
  <c r="AL295" i="7"/>
  <c r="AL319" i="7"/>
  <c r="AL321" i="7" s="1"/>
  <c r="AL330" i="7"/>
  <c r="AL304" i="7"/>
  <c r="AL315" i="7"/>
  <c r="AL344" i="7"/>
  <c r="AL346" i="7" s="1"/>
  <c r="AL355" i="7"/>
  <c r="AL329" i="7"/>
  <c r="AL340" i="7"/>
  <c r="AL294" i="7"/>
  <c r="AL300" i="7"/>
  <c r="AL314" i="7"/>
  <c r="AL316" i="7" s="1"/>
  <c r="AL325" i="7"/>
  <c r="AL354" i="7"/>
  <c r="AL356" i="7" s="1"/>
  <c r="AL310" i="7"/>
  <c r="AL275" i="7"/>
  <c r="AL335" i="7"/>
  <c r="AL339" i="7"/>
  <c r="AL239" i="7"/>
  <c r="AL350" i="7"/>
  <c r="AL299" i="7"/>
  <c r="AL324" i="7"/>
  <c r="AL326" i="7" s="1"/>
  <c r="AK351" i="7"/>
  <c r="AK276" i="7"/>
  <c r="AK336" i="7"/>
  <c r="AK186" i="7"/>
  <c r="AK161" i="7"/>
  <c r="AK331" i="7"/>
  <c r="AK346" i="7"/>
  <c r="AK221" i="7"/>
  <c r="AK246" i="7"/>
  <c r="AK201" i="7"/>
  <c r="AK166" i="7"/>
  <c r="AK156" i="7"/>
  <c r="AK103" i="7"/>
  <c r="AK301" i="7"/>
  <c r="AK136" i="7"/>
  <c r="AK98" i="7"/>
  <c r="AK266" i="7"/>
  <c r="AK271" i="7"/>
  <c r="AK151" i="7"/>
  <c r="AK181" i="7"/>
  <c r="AK108" i="7"/>
  <c r="AK91" i="7"/>
  <c r="AL286" i="7" l="1"/>
  <c r="AL291" i="7"/>
  <c r="AL91" i="7"/>
  <c r="AL130" i="7"/>
  <c r="AL301" i="7"/>
  <c r="AL136" i="7"/>
  <c r="AL306" i="7"/>
  <c r="AL351" i="7"/>
  <c r="AL221" i="7"/>
  <c r="AL246" i="7"/>
  <c r="AL85" i="7"/>
  <c r="AL241" i="7"/>
  <c r="AL201" i="7"/>
  <c r="AL181" i="7"/>
  <c r="AL125" i="7"/>
  <c r="AL341" i="7"/>
  <c r="AL296" i="7"/>
  <c r="AL146" i="7"/>
  <c r="AL80" i="7"/>
  <c r="AL331" i="7"/>
  <c r="AM83" i="7"/>
  <c r="AM79" i="7"/>
  <c r="AN75" i="7"/>
  <c r="AM78" i="7"/>
  <c r="AM90" i="7"/>
  <c r="AM102" i="7"/>
  <c r="AM96" i="7"/>
  <c r="AM98" i="7" s="1"/>
  <c r="AM123" i="7"/>
  <c r="AM101" i="7"/>
  <c r="AM103" i="7" s="1"/>
  <c r="AM118" i="7"/>
  <c r="AM84" i="7"/>
  <c r="AM97" i="7"/>
  <c r="AM129" i="7"/>
  <c r="AM135" i="7"/>
  <c r="AM164" i="7"/>
  <c r="AM149" i="7"/>
  <c r="AM151" i="7" s="1"/>
  <c r="AM160" i="7"/>
  <c r="AM106" i="7"/>
  <c r="AM134" i="7"/>
  <c r="AM145" i="7"/>
  <c r="AM107" i="7"/>
  <c r="AM117" i="7"/>
  <c r="AM119" i="7" s="1"/>
  <c r="AM144" i="7"/>
  <c r="AM154" i="7"/>
  <c r="AM156" i="7" s="1"/>
  <c r="AM165" i="7"/>
  <c r="AM174" i="7"/>
  <c r="AM140" i="7"/>
  <c r="AM170" i="7"/>
  <c r="AM159" i="7"/>
  <c r="AM89" i="7"/>
  <c r="AM91" i="7" s="1"/>
  <c r="AM139" i="7"/>
  <c r="AM141" i="7" s="1"/>
  <c r="AM155" i="7"/>
  <c r="AM169" i="7"/>
  <c r="AM171" i="7" s="1"/>
  <c r="AM180" i="7"/>
  <c r="AM124" i="7"/>
  <c r="AM204" i="7"/>
  <c r="AM215" i="7"/>
  <c r="AM128" i="7"/>
  <c r="AM130" i="7" s="1"/>
  <c r="AM189" i="7"/>
  <c r="AM191" i="7" s="1"/>
  <c r="AM200" i="7"/>
  <c r="AM185" i="7"/>
  <c r="AM214" i="7"/>
  <c r="AM216" i="7" s="1"/>
  <c r="AM199" i="7"/>
  <c r="AM210" i="7"/>
  <c r="AM175" i="7"/>
  <c r="AM184" i="7"/>
  <c r="AM195" i="7"/>
  <c r="AM209" i="7"/>
  <c r="AM211" i="7" s="1"/>
  <c r="AM235" i="7"/>
  <c r="AM190" i="7"/>
  <c r="AM205" i="7"/>
  <c r="AM234" i="7"/>
  <c r="AM245" i="7"/>
  <c r="AM274" i="7"/>
  <c r="AM276" i="7" s="1"/>
  <c r="AM285" i="7"/>
  <c r="AM179" i="7"/>
  <c r="AM181" i="7" s="1"/>
  <c r="AM225" i="7"/>
  <c r="AM259" i="7"/>
  <c r="AM270" i="7"/>
  <c r="AM244" i="7"/>
  <c r="AM255" i="7"/>
  <c r="AM194" i="7"/>
  <c r="AM220" i="7"/>
  <c r="AM224" i="7"/>
  <c r="AM240" i="7"/>
  <c r="AM260" i="7"/>
  <c r="AM265" i="7"/>
  <c r="AM269" i="7"/>
  <c r="AM271" i="7" s="1"/>
  <c r="AM250" i="7"/>
  <c r="AM264" i="7"/>
  <c r="AM266" i="7" s="1"/>
  <c r="AM289" i="7"/>
  <c r="AM291" i="7" s="1"/>
  <c r="AM254" i="7"/>
  <c r="AM256" i="7" s="1"/>
  <c r="AM280" i="7"/>
  <c r="AM150" i="7"/>
  <c r="AM219" i="7"/>
  <c r="AM239" i="7"/>
  <c r="AM275" i="7"/>
  <c r="AM299" i="7"/>
  <c r="AM301" i="7" s="1"/>
  <c r="AM324" i="7"/>
  <c r="AM335" i="7"/>
  <c r="AM279" i="7"/>
  <c r="AM281" i="7" s="1"/>
  <c r="AM309" i="7"/>
  <c r="AM320" i="7"/>
  <c r="AM349" i="7"/>
  <c r="AM290" i="7"/>
  <c r="AM305" i="7"/>
  <c r="AM334" i="7"/>
  <c r="AM345" i="7"/>
  <c r="AM295" i="7"/>
  <c r="AM319" i="7"/>
  <c r="AM321" i="7" s="1"/>
  <c r="AM330" i="7"/>
  <c r="AM249" i="7"/>
  <c r="AM251" i="7" s="1"/>
  <c r="AM284" i="7"/>
  <c r="AM304" i="7"/>
  <c r="AM306" i="7" s="1"/>
  <c r="AM315" i="7"/>
  <c r="AM344" i="7"/>
  <c r="AM346" i="7" s="1"/>
  <c r="AM355" i="7"/>
  <c r="AM329" i="7"/>
  <c r="AM331" i="7" s="1"/>
  <c r="AM340" i="7"/>
  <c r="AM294" i="7"/>
  <c r="AM300" i="7"/>
  <c r="AM314" i="7"/>
  <c r="AM354" i="7"/>
  <c r="AM325" i="7"/>
  <c r="AM310" i="7"/>
  <c r="AM339" i="7"/>
  <c r="AM341" i="7" s="1"/>
  <c r="AM350" i="7"/>
  <c r="AL266" i="7"/>
  <c r="AL336" i="7"/>
  <c r="AL236" i="7"/>
  <c r="AL191" i="7"/>
  <c r="AL119" i="7"/>
  <c r="AL98" i="7"/>
  <c r="AM146" i="7" l="1"/>
  <c r="AM125" i="7"/>
  <c r="AM85" i="7"/>
  <c r="AM356" i="7"/>
  <c r="AM311" i="7"/>
  <c r="AM261" i="7"/>
  <c r="AM176" i="7"/>
  <c r="AM108" i="7"/>
  <c r="AM226" i="7"/>
  <c r="AM326" i="7"/>
  <c r="AM166" i="7"/>
  <c r="AM186" i="7"/>
  <c r="AM316" i="7"/>
  <c r="AM196" i="7"/>
  <c r="AM286" i="7"/>
  <c r="AM161" i="7"/>
  <c r="AM296" i="7"/>
  <c r="AM351" i="7"/>
  <c r="AM241" i="7"/>
  <c r="AM246" i="7"/>
  <c r="AM236" i="7"/>
  <c r="AM206" i="7"/>
  <c r="AM80" i="7"/>
  <c r="AM336" i="7"/>
  <c r="AM221" i="7"/>
  <c r="AM201" i="7"/>
  <c r="AM136" i="7"/>
  <c r="AN84" i="7"/>
  <c r="AN83" i="7"/>
  <c r="AN97" i="7"/>
  <c r="AN79" i="7"/>
  <c r="AN96" i="7"/>
  <c r="AN98" i="7" s="1"/>
  <c r="AN78" i="7"/>
  <c r="AN106" i="7"/>
  <c r="AN108" i="7" s="1"/>
  <c r="AN124" i="7"/>
  <c r="AN90" i="7"/>
  <c r="AN102" i="7"/>
  <c r="AN123" i="7"/>
  <c r="AO75" i="7"/>
  <c r="AN101" i="7"/>
  <c r="AN103" i="7" s="1"/>
  <c r="AN118" i="7"/>
  <c r="AN139" i="7"/>
  <c r="AN141" i="7" s="1"/>
  <c r="AN150" i="7"/>
  <c r="AN129" i="7"/>
  <c r="AN135" i="7"/>
  <c r="AN149" i="7"/>
  <c r="AN107" i="7"/>
  <c r="AN117" i="7"/>
  <c r="AN128" i="7"/>
  <c r="AN154" i="7"/>
  <c r="AN160" i="7"/>
  <c r="AN165" i="7"/>
  <c r="AN174" i="7"/>
  <c r="AN140" i="7"/>
  <c r="AN170" i="7"/>
  <c r="AN134" i="7"/>
  <c r="AN136" i="7" s="1"/>
  <c r="AN159" i="7"/>
  <c r="AN89" i="7"/>
  <c r="AN145" i="7"/>
  <c r="AN155" i="7"/>
  <c r="AN169" i="7"/>
  <c r="AN171" i="7" s="1"/>
  <c r="AN144" i="7"/>
  <c r="AN179" i="7"/>
  <c r="AN190" i="7"/>
  <c r="AN219" i="7"/>
  <c r="AN204" i="7"/>
  <c r="AN180" i="7"/>
  <c r="AN189" i="7"/>
  <c r="AN200" i="7"/>
  <c r="AN185" i="7"/>
  <c r="AN214" i="7"/>
  <c r="AN199" i="7"/>
  <c r="AN201" i="7" s="1"/>
  <c r="AN210" i="7"/>
  <c r="AN175" i="7"/>
  <c r="AN184" i="7"/>
  <c r="AN186" i="7" s="1"/>
  <c r="AN195" i="7"/>
  <c r="AN239" i="7"/>
  <c r="AN241" i="7" s="1"/>
  <c r="AN250" i="7"/>
  <c r="AN164" i="7"/>
  <c r="AN205" i="7"/>
  <c r="AN249" i="7"/>
  <c r="AN251" i="7" s="1"/>
  <c r="AN260" i="7"/>
  <c r="AN234" i="7"/>
  <c r="AN245" i="7"/>
  <c r="AN274" i="7"/>
  <c r="AN285" i="7"/>
  <c r="AN215" i="7"/>
  <c r="AN225" i="7"/>
  <c r="AN259" i="7"/>
  <c r="AN270" i="7"/>
  <c r="AN244" i="7"/>
  <c r="AN255" i="7"/>
  <c r="AN275" i="7"/>
  <c r="AN194" i="7"/>
  <c r="AN265" i="7"/>
  <c r="AN224" i="7"/>
  <c r="AN226" i="7" s="1"/>
  <c r="AN279" i="7"/>
  <c r="AN290" i="7"/>
  <c r="AN209" i="7"/>
  <c r="AN211" i="7" s="1"/>
  <c r="AN264" i="7"/>
  <c r="AN266" i="7" s="1"/>
  <c r="AN235" i="7"/>
  <c r="AN289" i="7"/>
  <c r="AN240" i="7"/>
  <c r="AN254" i="7"/>
  <c r="AN256" i="7" s="1"/>
  <c r="AN220" i="7"/>
  <c r="AN310" i="7"/>
  <c r="AN339" i="7"/>
  <c r="AN350" i="7"/>
  <c r="AN299" i="7"/>
  <c r="AN324" i="7"/>
  <c r="AN335" i="7"/>
  <c r="AN280" i="7"/>
  <c r="AN309" i="7"/>
  <c r="AN320" i="7"/>
  <c r="AN349" i="7"/>
  <c r="AN305" i="7"/>
  <c r="AN334" i="7"/>
  <c r="AN336" i="7" s="1"/>
  <c r="AN345" i="7"/>
  <c r="AN295" i="7"/>
  <c r="AN319" i="7"/>
  <c r="AN321" i="7" s="1"/>
  <c r="AN330" i="7"/>
  <c r="AN269" i="7"/>
  <c r="AN271" i="7" s="1"/>
  <c r="AN284" i="7"/>
  <c r="AN304" i="7"/>
  <c r="AN306" i="7" s="1"/>
  <c r="AN315" i="7"/>
  <c r="AN344" i="7"/>
  <c r="AN346" i="7" s="1"/>
  <c r="AN355" i="7"/>
  <c r="AN314" i="7"/>
  <c r="AN316" i="7" s="1"/>
  <c r="AN325" i="7"/>
  <c r="AN340" i="7"/>
  <c r="AN354" i="7"/>
  <c r="AN356" i="7" s="1"/>
  <c r="AN294" i="7"/>
  <c r="AN296" i="7" s="1"/>
  <c r="AN300" i="7"/>
  <c r="AN329" i="7"/>
  <c r="AN286" i="7" l="1"/>
  <c r="AN119" i="7"/>
  <c r="AN301" i="7"/>
  <c r="AN276" i="7"/>
  <c r="AN176" i="7"/>
  <c r="AN85" i="7"/>
  <c r="AN191" i="7"/>
  <c r="AN351" i="7"/>
  <c r="AN341" i="7"/>
  <c r="AN246" i="7"/>
  <c r="AN236" i="7"/>
  <c r="AN206" i="7"/>
  <c r="AN91" i="7"/>
  <c r="AN156" i="7"/>
  <c r="AN311" i="7"/>
  <c r="AN281" i="7"/>
  <c r="AN261" i="7"/>
  <c r="AN221" i="7"/>
  <c r="AN161" i="7"/>
  <c r="AN130" i="7"/>
  <c r="AN80" i="7"/>
  <c r="AN166" i="7"/>
  <c r="AN216" i="7"/>
  <c r="AN181" i="7"/>
  <c r="AO89" i="7"/>
  <c r="AO91" i="7" s="1"/>
  <c r="AO84" i="7"/>
  <c r="AO83" i="7"/>
  <c r="AO85" i="7" s="1"/>
  <c r="AO79" i="7"/>
  <c r="AO78" i="7"/>
  <c r="AO106" i="7"/>
  <c r="AO124" i="7"/>
  <c r="AO90" i="7"/>
  <c r="AO96" i="7"/>
  <c r="AO98" i="7" s="1"/>
  <c r="AO102" i="7"/>
  <c r="AO123" i="7"/>
  <c r="AP75" i="7"/>
  <c r="AO101" i="7"/>
  <c r="AO97" i="7"/>
  <c r="AO128" i="7"/>
  <c r="AO130" i="7" s="1"/>
  <c r="AO154" i="7"/>
  <c r="AO165" i="7"/>
  <c r="AO139" i="7"/>
  <c r="AO150" i="7"/>
  <c r="AO129" i="7"/>
  <c r="AO135" i="7"/>
  <c r="AO134" i="7"/>
  <c r="AO145" i="7"/>
  <c r="AO118" i="7"/>
  <c r="AO175" i="7"/>
  <c r="AO107" i="7"/>
  <c r="AO160" i="7"/>
  <c r="AO174" i="7"/>
  <c r="AO140" i="7"/>
  <c r="AO170" i="7"/>
  <c r="AO159" i="7"/>
  <c r="AO155" i="7"/>
  <c r="AO144" i="7"/>
  <c r="AO164" i="7"/>
  <c r="AO194" i="7"/>
  <c r="AO205" i="7"/>
  <c r="AO117" i="7"/>
  <c r="AO179" i="7"/>
  <c r="AO190" i="7"/>
  <c r="AO149" i="7"/>
  <c r="AO169" i="7"/>
  <c r="AO171" i="7" s="1"/>
  <c r="AO204" i="7"/>
  <c r="AO215" i="7"/>
  <c r="AO180" i="7"/>
  <c r="AO189" i="7"/>
  <c r="AO200" i="7"/>
  <c r="AO185" i="7"/>
  <c r="AO214" i="7"/>
  <c r="AO199" i="7"/>
  <c r="AO201" i="7" s="1"/>
  <c r="AO235" i="7"/>
  <c r="AO264" i="7"/>
  <c r="AO275" i="7"/>
  <c r="AO184" i="7"/>
  <c r="AO210" i="7"/>
  <c r="AO249" i="7"/>
  <c r="AO251" i="7" s="1"/>
  <c r="AO260" i="7"/>
  <c r="AO234" i="7"/>
  <c r="AO236" i="7" s="1"/>
  <c r="AO245" i="7"/>
  <c r="AO274" i="7"/>
  <c r="AO276" i="7" s="1"/>
  <c r="AO225" i="7"/>
  <c r="AO259" i="7"/>
  <c r="AO261" i="7" s="1"/>
  <c r="AO219" i="7"/>
  <c r="AO220" i="7"/>
  <c r="AO239" i="7"/>
  <c r="AO244" i="7"/>
  <c r="AO246" i="7" s="1"/>
  <c r="AO250" i="7"/>
  <c r="AO265" i="7"/>
  <c r="AO269" i="7"/>
  <c r="AO284" i="7"/>
  <c r="AO294" i="7"/>
  <c r="AO224" i="7"/>
  <c r="AO226" i="7" s="1"/>
  <c r="AO279" i="7"/>
  <c r="AO281" i="7" s="1"/>
  <c r="AO290" i="7"/>
  <c r="AO209" i="7"/>
  <c r="AO211" i="7" s="1"/>
  <c r="AO270" i="7"/>
  <c r="AO289" i="7"/>
  <c r="AO255" i="7"/>
  <c r="AO280" i="7"/>
  <c r="AO300" i="7"/>
  <c r="AO314" i="7"/>
  <c r="AO325" i="7"/>
  <c r="AO354" i="7"/>
  <c r="AO310" i="7"/>
  <c r="AO339" i="7"/>
  <c r="AO350" i="7"/>
  <c r="AO299" i="7"/>
  <c r="AO324" i="7"/>
  <c r="AO326" i="7" s="1"/>
  <c r="AO335" i="7"/>
  <c r="AO240" i="7"/>
  <c r="AO309" i="7"/>
  <c r="AO320" i="7"/>
  <c r="AO349" i="7"/>
  <c r="AO351" i="7" s="1"/>
  <c r="AO305" i="7"/>
  <c r="AO334" i="7"/>
  <c r="AO345" i="7"/>
  <c r="AO295" i="7"/>
  <c r="AO319" i="7"/>
  <c r="AO330" i="7"/>
  <c r="AO195" i="7"/>
  <c r="AO254" i="7"/>
  <c r="AO256" i="7" s="1"/>
  <c r="AO285" i="7"/>
  <c r="AO304" i="7"/>
  <c r="AO315" i="7"/>
  <c r="AO344" i="7"/>
  <c r="AO340" i="7"/>
  <c r="AO355" i="7"/>
  <c r="AO329" i="7"/>
  <c r="AO331" i="7" s="1"/>
  <c r="AN331" i="7"/>
  <c r="AN326" i="7"/>
  <c r="AN291" i="7"/>
  <c r="AN196" i="7"/>
  <c r="AN146" i="7"/>
  <c r="AN151" i="7"/>
  <c r="AN125" i="7"/>
  <c r="AO125" i="7" l="1"/>
  <c r="AO119" i="7"/>
  <c r="AO341" i="7"/>
  <c r="AO291" i="7"/>
  <c r="AO271" i="7"/>
  <c r="AO176" i="7"/>
  <c r="AP84" i="7"/>
  <c r="AP83" i="7"/>
  <c r="AP85" i="7" s="1"/>
  <c r="AP97" i="7"/>
  <c r="AP89" i="7"/>
  <c r="AP107" i="7"/>
  <c r="AP128" i="7"/>
  <c r="AP78" i="7"/>
  <c r="AP106" i="7"/>
  <c r="AP124" i="7"/>
  <c r="AP90" i="7"/>
  <c r="AP96" i="7"/>
  <c r="AP98" i="7" s="1"/>
  <c r="AP102" i="7"/>
  <c r="AQ75" i="7"/>
  <c r="AP101" i="7"/>
  <c r="AP103" i="7" s="1"/>
  <c r="AP140" i="7"/>
  <c r="AP154" i="7"/>
  <c r="AP139" i="7"/>
  <c r="AP141" i="7" s="1"/>
  <c r="AP150" i="7"/>
  <c r="AP149" i="7"/>
  <c r="AP151" i="7" s="1"/>
  <c r="AP134" i="7"/>
  <c r="AP117" i="7"/>
  <c r="AP164" i="7"/>
  <c r="AP166" i="7" s="1"/>
  <c r="AP179" i="7"/>
  <c r="AP129" i="7"/>
  <c r="AP165" i="7"/>
  <c r="AP160" i="7"/>
  <c r="AP174" i="7"/>
  <c r="AP118" i="7"/>
  <c r="AP170" i="7"/>
  <c r="AP79" i="7"/>
  <c r="AP145" i="7"/>
  <c r="AP159" i="7"/>
  <c r="AP209" i="7"/>
  <c r="AP220" i="7"/>
  <c r="AP144" i="7"/>
  <c r="AP194" i="7"/>
  <c r="AP135" i="7"/>
  <c r="AP190" i="7"/>
  <c r="AP219" i="7"/>
  <c r="AP123" i="7"/>
  <c r="AP155" i="7"/>
  <c r="AP169" i="7"/>
  <c r="AP204" i="7"/>
  <c r="AP206" i="7" s="1"/>
  <c r="AP215" i="7"/>
  <c r="AP180" i="7"/>
  <c r="AP189" i="7"/>
  <c r="AP191" i="7" s="1"/>
  <c r="AP200" i="7"/>
  <c r="AP185" i="7"/>
  <c r="AP195" i="7"/>
  <c r="AP224" i="7"/>
  <c r="AP240" i="7"/>
  <c r="AP239" i="7"/>
  <c r="AP250" i="7"/>
  <c r="AP279" i="7"/>
  <c r="AP205" i="7"/>
  <c r="AP235" i="7"/>
  <c r="AP264" i="7"/>
  <c r="AP275" i="7"/>
  <c r="AP184" i="7"/>
  <c r="AP186" i="7" s="1"/>
  <c r="AP199" i="7"/>
  <c r="AP201" i="7" s="1"/>
  <c r="AP210" i="7"/>
  <c r="AP249" i="7"/>
  <c r="AP260" i="7"/>
  <c r="AP214" i="7"/>
  <c r="AP216" i="7" s="1"/>
  <c r="AP234" i="7"/>
  <c r="AP236" i="7" s="1"/>
  <c r="AP245" i="7"/>
  <c r="AP255" i="7"/>
  <c r="AP175" i="7"/>
  <c r="AP244" i="7"/>
  <c r="AP246" i="7" s="1"/>
  <c r="AP259" i="7"/>
  <c r="AP261" i="7" s="1"/>
  <c r="AP265" i="7"/>
  <c r="AP269" i="7"/>
  <c r="AP284" i="7"/>
  <c r="AP294" i="7"/>
  <c r="AP290" i="7"/>
  <c r="AP270" i="7"/>
  <c r="AP274" i="7"/>
  <c r="AP276" i="7" s="1"/>
  <c r="AP254" i="7"/>
  <c r="AP256" i="7" s="1"/>
  <c r="AP329" i="7"/>
  <c r="AP340" i="7"/>
  <c r="AP300" i="7"/>
  <c r="AP314" i="7"/>
  <c r="AP325" i="7"/>
  <c r="AP354" i="7"/>
  <c r="AP225" i="7"/>
  <c r="AP310" i="7"/>
  <c r="AP339" i="7"/>
  <c r="AP341" i="7" s="1"/>
  <c r="AP350" i="7"/>
  <c r="AP280" i="7"/>
  <c r="AP299" i="7"/>
  <c r="AP301" i="7" s="1"/>
  <c r="AP324" i="7"/>
  <c r="AP326" i="7" s="1"/>
  <c r="AP335" i="7"/>
  <c r="AP309" i="7"/>
  <c r="AP311" i="7" s="1"/>
  <c r="AP320" i="7"/>
  <c r="AP349" i="7"/>
  <c r="AP351" i="7" s="1"/>
  <c r="AP305" i="7"/>
  <c r="AP334" i="7"/>
  <c r="AP345" i="7"/>
  <c r="AP289" i="7"/>
  <c r="AP295" i="7"/>
  <c r="AP319" i="7"/>
  <c r="AP321" i="7" s="1"/>
  <c r="AP344" i="7"/>
  <c r="AP315" i="7"/>
  <c r="AP304" i="7"/>
  <c r="AP306" i="7" s="1"/>
  <c r="AP285" i="7"/>
  <c r="AP355" i="7"/>
  <c r="AP330" i="7"/>
  <c r="AO266" i="7"/>
  <c r="AO311" i="7"/>
  <c r="AO356" i="7"/>
  <c r="AO206" i="7"/>
  <c r="AO166" i="7"/>
  <c r="AO141" i="7"/>
  <c r="AO146" i="7"/>
  <c r="AO321" i="7"/>
  <c r="AO346" i="7"/>
  <c r="AO316" i="7"/>
  <c r="AO241" i="7"/>
  <c r="AO216" i="7"/>
  <c r="AO151" i="7"/>
  <c r="AO156" i="7"/>
  <c r="AO196" i="7"/>
  <c r="AO161" i="7"/>
  <c r="AO306" i="7"/>
  <c r="AO336" i="7"/>
  <c r="AO301" i="7"/>
  <c r="AO296" i="7"/>
  <c r="AO221" i="7"/>
  <c r="AO181" i="7"/>
  <c r="AO136" i="7"/>
  <c r="AO108" i="7"/>
  <c r="AO286" i="7"/>
  <c r="AO186" i="7"/>
  <c r="AO191" i="7"/>
  <c r="AO103" i="7"/>
  <c r="AO80" i="7"/>
  <c r="AP291" i="7" l="1"/>
  <c r="AP146" i="7"/>
  <c r="AP125" i="7"/>
  <c r="AP119" i="7"/>
  <c r="AP346" i="7"/>
  <c r="AP251" i="7"/>
  <c r="AP281" i="7"/>
  <c r="AP130" i="7"/>
  <c r="AR75" i="7"/>
  <c r="AQ78" i="7"/>
  <c r="AQ90" i="7"/>
  <c r="AQ89" i="7"/>
  <c r="AQ84" i="7"/>
  <c r="AQ83" i="7"/>
  <c r="AQ117" i="7"/>
  <c r="AQ107" i="7"/>
  <c r="AQ106" i="7"/>
  <c r="AQ108" i="7" s="1"/>
  <c r="AQ124" i="7"/>
  <c r="AQ96" i="7"/>
  <c r="AQ102" i="7"/>
  <c r="AQ79" i="7"/>
  <c r="AQ123" i="7"/>
  <c r="AQ144" i="7"/>
  <c r="AQ155" i="7"/>
  <c r="AQ128" i="7"/>
  <c r="AQ140" i="7"/>
  <c r="AQ154" i="7"/>
  <c r="AQ156" i="7" s="1"/>
  <c r="AQ97" i="7"/>
  <c r="AQ129" i="7"/>
  <c r="AQ135" i="7"/>
  <c r="AQ101" i="7"/>
  <c r="AQ149" i="7"/>
  <c r="AQ164" i="7"/>
  <c r="AQ166" i="7" s="1"/>
  <c r="AQ175" i="7"/>
  <c r="AQ165" i="7"/>
  <c r="AQ134" i="7"/>
  <c r="AQ136" i="7" s="1"/>
  <c r="AQ139" i="7"/>
  <c r="AQ141" i="7" s="1"/>
  <c r="AQ160" i="7"/>
  <c r="AQ174" i="7"/>
  <c r="AQ176" i="7" s="1"/>
  <c r="AQ118" i="7"/>
  <c r="AQ150" i="7"/>
  <c r="AQ184" i="7"/>
  <c r="AQ195" i="7"/>
  <c r="AQ179" i="7"/>
  <c r="AQ181" i="7" s="1"/>
  <c r="AQ194" i="7"/>
  <c r="AQ196" i="7" s="1"/>
  <c r="AQ205" i="7"/>
  <c r="AQ159" i="7"/>
  <c r="AQ190" i="7"/>
  <c r="AQ219" i="7"/>
  <c r="AQ145" i="7"/>
  <c r="AQ169" i="7"/>
  <c r="AQ204" i="7"/>
  <c r="AQ206" i="7" s="1"/>
  <c r="AQ215" i="7"/>
  <c r="AQ180" i="7"/>
  <c r="AQ189" i="7"/>
  <c r="AQ191" i="7" s="1"/>
  <c r="AQ200" i="7"/>
  <c r="AQ209" i="7"/>
  <c r="AQ220" i="7"/>
  <c r="AQ244" i="7"/>
  <c r="AQ254" i="7"/>
  <c r="AQ256" i="7" s="1"/>
  <c r="AQ265" i="7"/>
  <c r="AQ239" i="7"/>
  <c r="AQ250" i="7"/>
  <c r="AQ279" i="7"/>
  <c r="AQ235" i="7"/>
  <c r="AQ264" i="7"/>
  <c r="AQ275" i="7"/>
  <c r="AQ185" i="7"/>
  <c r="AQ199" i="7"/>
  <c r="AQ201" i="7" s="1"/>
  <c r="AQ210" i="7"/>
  <c r="AQ249" i="7"/>
  <c r="AQ251" i="7" s="1"/>
  <c r="AQ260" i="7"/>
  <c r="AQ214" i="7"/>
  <c r="AQ234" i="7"/>
  <c r="AQ236" i="7" s="1"/>
  <c r="AQ255" i="7"/>
  <c r="AQ259" i="7"/>
  <c r="AQ261" i="7" s="1"/>
  <c r="AQ285" i="7"/>
  <c r="AQ224" i="7"/>
  <c r="AQ245" i="7"/>
  <c r="AQ269" i="7"/>
  <c r="AQ284" i="7"/>
  <c r="AQ294" i="7"/>
  <c r="AQ290" i="7"/>
  <c r="AQ225" i="7"/>
  <c r="AQ240" i="7"/>
  <c r="AQ289" i="7"/>
  <c r="AQ291" i="7" s="1"/>
  <c r="AQ274" i="7"/>
  <c r="AQ276" i="7" s="1"/>
  <c r="AQ304" i="7"/>
  <c r="AQ315" i="7"/>
  <c r="AQ344" i="7"/>
  <c r="AQ346" i="7" s="1"/>
  <c r="AQ355" i="7"/>
  <c r="AQ329" i="7"/>
  <c r="AQ331" i="7" s="1"/>
  <c r="AQ340" i="7"/>
  <c r="AQ170" i="7"/>
  <c r="AQ270" i="7"/>
  <c r="AQ300" i="7"/>
  <c r="AQ314" i="7"/>
  <c r="AQ316" i="7" s="1"/>
  <c r="AQ325" i="7"/>
  <c r="AQ354" i="7"/>
  <c r="AQ356" i="7" s="1"/>
  <c r="AQ310" i="7"/>
  <c r="AQ339" i="7"/>
  <c r="AQ350" i="7"/>
  <c r="AQ280" i="7"/>
  <c r="AQ299" i="7"/>
  <c r="AQ301" i="7" s="1"/>
  <c r="AQ324" i="7"/>
  <c r="AQ326" i="7" s="1"/>
  <c r="AQ335" i="7"/>
  <c r="AQ309" i="7"/>
  <c r="AQ320" i="7"/>
  <c r="AQ349" i="7"/>
  <c r="AQ351" i="7" s="1"/>
  <c r="AQ305" i="7"/>
  <c r="AQ295" i="7"/>
  <c r="AQ345" i="7"/>
  <c r="AQ334" i="7"/>
  <c r="AQ336" i="7" s="1"/>
  <c r="AQ330" i="7"/>
  <c r="AQ319" i="7"/>
  <c r="AP356" i="7"/>
  <c r="AP241" i="7"/>
  <c r="AP196" i="7"/>
  <c r="AP136" i="7"/>
  <c r="AP91" i="7"/>
  <c r="AP176" i="7"/>
  <c r="AP316" i="7"/>
  <c r="AP296" i="7"/>
  <c r="AP226" i="7"/>
  <c r="AP171" i="7"/>
  <c r="AP336" i="7"/>
  <c r="AP286" i="7"/>
  <c r="AP266" i="7"/>
  <c r="AP211" i="7"/>
  <c r="AP271" i="7"/>
  <c r="AP161" i="7"/>
  <c r="AP156" i="7"/>
  <c r="AP108" i="7"/>
  <c r="AP331" i="7"/>
  <c r="AP221" i="7"/>
  <c r="AP181" i="7"/>
  <c r="AP80" i="7"/>
  <c r="AQ125" i="7" l="1"/>
  <c r="AQ91" i="7"/>
  <c r="AQ341" i="7"/>
  <c r="AQ321" i="7"/>
  <c r="AQ311" i="7"/>
  <c r="AQ246" i="7"/>
  <c r="AQ171" i="7"/>
  <c r="AQ98" i="7"/>
  <c r="AQ296" i="7"/>
  <c r="AQ266" i="7"/>
  <c r="AQ186" i="7"/>
  <c r="AQ80" i="7"/>
  <c r="AQ286" i="7"/>
  <c r="AQ216" i="7"/>
  <c r="AQ211" i="7"/>
  <c r="AQ221" i="7"/>
  <c r="AQ130" i="7"/>
  <c r="AR96" i="7"/>
  <c r="AR98" i="7" s="1"/>
  <c r="AS75" i="7"/>
  <c r="AR78" i="7"/>
  <c r="AR80" i="7" s="1"/>
  <c r="AR84" i="7"/>
  <c r="AR79" i="7"/>
  <c r="AR83" i="7"/>
  <c r="AR85" i="7" s="1"/>
  <c r="AR89" i="7"/>
  <c r="AR91" i="7" s="1"/>
  <c r="AR117" i="7"/>
  <c r="AR119" i="7" s="1"/>
  <c r="AR129" i="7"/>
  <c r="AR107" i="7"/>
  <c r="AR90" i="7"/>
  <c r="AR106" i="7"/>
  <c r="AR108" i="7" s="1"/>
  <c r="AR102" i="7"/>
  <c r="AR118" i="7"/>
  <c r="AR159" i="7"/>
  <c r="AR161" i="7" s="1"/>
  <c r="AR123" i="7"/>
  <c r="AR144" i="7"/>
  <c r="AR155" i="7"/>
  <c r="AR128" i="7"/>
  <c r="AR140" i="7"/>
  <c r="AR139" i="7"/>
  <c r="AR141" i="7" s="1"/>
  <c r="AR150" i="7"/>
  <c r="AR97" i="7"/>
  <c r="AR135" i="7"/>
  <c r="AR169" i="7"/>
  <c r="AR171" i="7" s="1"/>
  <c r="AR180" i="7"/>
  <c r="AR149" i="7"/>
  <c r="AR151" i="7" s="1"/>
  <c r="AR154" i="7"/>
  <c r="AR156" i="7" s="1"/>
  <c r="AR164" i="7"/>
  <c r="AR179" i="7"/>
  <c r="AR181" i="7" s="1"/>
  <c r="AR101" i="7"/>
  <c r="AR103" i="7" s="1"/>
  <c r="AR175" i="7"/>
  <c r="AR165" i="7"/>
  <c r="AR134" i="7"/>
  <c r="AR160" i="7"/>
  <c r="AR124" i="7"/>
  <c r="AR199" i="7"/>
  <c r="AR201" i="7" s="1"/>
  <c r="AR210" i="7"/>
  <c r="AR174" i="7"/>
  <c r="AR176" i="7" s="1"/>
  <c r="AR184" i="7"/>
  <c r="AR195" i="7"/>
  <c r="AR209" i="7"/>
  <c r="AR220" i="7"/>
  <c r="AR194" i="7"/>
  <c r="AR205" i="7"/>
  <c r="AR190" i="7"/>
  <c r="AR219" i="7"/>
  <c r="AR221" i="7" s="1"/>
  <c r="AR145" i="7"/>
  <c r="AR204" i="7"/>
  <c r="AR206" i="7" s="1"/>
  <c r="AR225" i="7"/>
  <c r="AR189" i="7"/>
  <c r="AR191" i="7" s="1"/>
  <c r="AR224" i="7"/>
  <c r="AR226" i="7" s="1"/>
  <c r="AR240" i="7"/>
  <c r="AR269" i="7"/>
  <c r="AR280" i="7"/>
  <c r="AR254" i="7"/>
  <c r="AR256" i="7" s="1"/>
  <c r="AR265" i="7"/>
  <c r="AR200" i="7"/>
  <c r="AR239" i="7"/>
  <c r="AR241" i="7" s="1"/>
  <c r="AR250" i="7"/>
  <c r="AR279" i="7"/>
  <c r="AR215" i="7"/>
  <c r="AR235" i="7"/>
  <c r="AR264" i="7"/>
  <c r="AR185" i="7"/>
  <c r="AR214" i="7"/>
  <c r="AR260" i="7"/>
  <c r="AR234" i="7"/>
  <c r="AR244" i="7"/>
  <c r="AR246" i="7" s="1"/>
  <c r="AR255" i="7"/>
  <c r="AR259" i="7"/>
  <c r="AR261" i="7" s="1"/>
  <c r="AR285" i="7"/>
  <c r="AR295" i="7"/>
  <c r="AR245" i="7"/>
  <c r="AR284" i="7"/>
  <c r="AR170" i="7"/>
  <c r="AR249" i="7"/>
  <c r="AR251" i="7" s="1"/>
  <c r="AR270" i="7"/>
  <c r="AR274" i="7"/>
  <c r="AR276" i="7" s="1"/>
  <c r="AR275" i="7"/>
  <c r="AR294" i="7"/>
  <c r="AR296" i="7" s="1"/>
  <c r="AR319" i="7"/>
  <c r="AR330" i="7"/>
  <c r="AR304" i="7"/>
  <c r="AR315" i="7"/>
  <c r="AR344" i="7"/>
  <c r="AR355" i="7"/>
  <c r="AR329" i="7"/>
  <c r="AR331" i="7" s="1"/>
  <c r="AR340" i="7"/>
  <c r="AR290" i="7"/>
  <c r="AR300" i="7"/>
  <c r="AR314" i="7"/>
  <c r="AR325" i="7"/>
  <c r="AR354" i="7"/>
  <c r="AR310" i="7"/>
  <c r="AR339" i="7"/>
  <c r="AR350" i="7"/>
  <c r="AR299" i="7"/>
  <c r="AR324" i="7"/>
  <c r="AR326" i="7" s="1"/>
  <c r="AR335" i="7"/>
  <c r="AR309" i="7"/>
  <c r="AR320" i="7"/>
  <c r="AR345" i="7"/>
  <c r="AR334" i="7"/>
  <c r="AR336" i="7" s="1"/>
  <c r="AR289" i="7"/>
  <c r="AR349" i="7"/>
  <c r="AR305" i="7"/>
  <c r="AQ306" i="7"/>
  <c r="AQ271" i="7"/>
  <c r="AQ281" i="7"/>
  <c r="AQ151" i="7"/>
  <c r="AQ161" i="7"/>
  <c r="AQ103" i="7"/>
  <c r="AQ146" i="7"/>
  <c r="AQ119" i="7"/>
  <c r="AQ226" i="7"/>
  <c r="AQ241" i="7"/>
  <c r="AQ85" i="7"/>
  <c r="AR291" i="7" l="1"/>
  <c r="AR146" i="7"/>
  <c r="AR125" i="7"/>
  <c r="AR341" i="7"/>
  <c r="AR266" i="7"/>
  <c r="AR186" i="7"/>
  <c r="AR356" i="7"/>
  <c r="AR346" i="7"/>
  <c r="AR271" i="7"/>
  <c r="AR311" i="7"/>
  <c r="AR281" i="7"/>
  <c r="AR166" i="7"/>
  <c r="AR316" i="7"/>
  <c r="AR306" i="7"/>
  <c r="AR236" i="7"/>
  <c r="AR196" i="7"/>
  <c r="AR286" i="7"/>
  <c r="AR130" i="7"/>
  <c r="AR351" i="7"/>
  <c r="AR301" i="7"/>
  <c r="AR321" i="7"/>
  <c r="AR216" i="7"/>
  <c r="AR211" i="7"/>
  <c r="AR136" i="7"/>
  <c r="AS79" i="7"/>
  <c r="AT75" i="7"/>
  <c r="AS78" i="7"/>
  <c r="AS80" i="7" s="1"/>
  <c r="AS90" i="7"/>
  <c r="AS89" i="7"/>
  <c r="AS97" i="7"/>
  <c r="AS101" i="7"/>
  <c r="AS118" i="7"/>
  <c r="AS83" i="7"/>
  <c r="AS117" i="7"/>
  <c r="AS107" i="7"/>
  <c r="AS84" i="7"/>
  <c r="AS96" i="7"/>
  <c r="AS98" i="7" s="1"/>
  <c r="AS124" i="7"/>
  <c r="AS134" i="7"/>
  <c r="AS145" i="7"/>
  <c r="AS159" i="7"/>
  <c r="AS123" i="7"/>
  <c r="AS144" i="7"/>
  <c r="AS106" i="7"/>
  <c r="AS102" i="7"/>
  <c r="AS129" i="7"/>
  <c r="AS135" i="7"/>
  <c r="AS150" i="7"/>
  <c r="AS128" i="7"/>
  <c r="AS130" i="7" s="1"/>
  <c r="AS169" i="7"/>
  <c r="AS149" i="7"/>
  <c r="AS151" i="7" s="1"/>
  <c r="AS154" i="7"/>
  <c r="AS164" i="7"/>
  <c r="AS166" i="7" s="1"/>
  <c r="AS179" i="7"/>
  <c r="AS140" i="7"/>
  <c r="AS175" i="7"/>
  <c r="AS139" i="7"/>
  <c r="AS141" i="7" s="1"/>
  <c r="AS165" i="7"/>
  <c r="AS170" i="7"/>
  <c r="AS185" i="7"/>
  <c r="AS214" i="7"/>
  <c r="AS216" i="7" s="1"/>
  <c r="AS160" i="7"/>
  <c r="AS199" i="7"/>
  <c r="AS174" i="7"/>
  <c r="AS176" i="7" s="1"/>
  <c r="AS184" i="7"/>
  <c r="AS186" i="7" s="1"/>
  <c r="AS195" i="7"/>
  <c r="AS209" i="7"/>
  <c r="AS220" i="7"/>
  <c r="AS155" i="7"/>
  <c r="AS194" i="7"/>
  <c r="AS196" i="7" s="1"/>
  <c r="AS205" i="7"/>
  <c r="AS190" i="7"/>
  <c r="AS180" i="7"/>
  <c r="AS204" i="7"/>
  <c r="AS206" i="7" s="1"/>
  <c r="AS219" i="7"/>
  <c r="AS221" i="7" s="1"/>
  <c r="AS234" i="7"/>
  <c r="AS245" i="7"/>
  <c r="AS189" i="7"/>
  <c r="AS244" i="7"/>
  <c r="AS255" i="7"/>
  <c r="AS284" i="7"/>
  <c r="AS224" i="7"/>
  <c r="AS240" i="7"/>
  <c r="AS269" i="7"/>
  <c r="AS280" i="7"/>
  <c r="AS254" i="7"/>
  <c r="AS256" i="7" s="1"/>
  <c r="AS265" i="7"/>
  <c r="AS200" i="7"/>
  <c r="AS239" i="7"/>
  <c r="AS241" i="7" s="1"/>
  <c r="AS250" i="7"/>
  <c r="AS210" i="7"/>
  <c r="AS225" i="7"/>
  <c r="AS249" i="7"/>
  <c r="AS251" i="7" s="1"/>
  <c r="AS270" i="7"/>
  <c r="AS274" i="7"/>
  <c r="AS260" i="7"/>
  <c r="AS275" i="7"/>
  <c r="AS259" i="7"/>
  <c r="AS264" i="7"/>
  <c r="AS266" i="7" s="1"/>
  <c r="AS279" i="7"/>
  <c r="AS285" i="7"/>
  <c r="AS235" i="7"/>
  <c r="AS215" i="7"/>
  <c r="AS289" i="7"/>
  <c r="AS295" i="7"/>
  <c r="AS305" i="7"/>
  <c r="AS334" i="7"/>
  <c r="AS345" i="7"/>
  <c r="AS294" i="7"/>
  <c r="AS296" i="7" s="1"/>
  <c r="AS319" i="7"/>
  <c r="AS321" i="7" s="1"/>
  <c r="AS330" i="7"/>
  <c r="AS304" i="7"/>
  <c r="AS306" i="7" s="1"/>
  <c r="AS315" i="7"/>
  <c r="AS344" i="7"/>
  <c r="AS355" i="7"/>
  <c r="AS329" i="7"/>
  <c r="AS331" i="7" s="1"/>
  <c r="AS340" i="7"/>
  <c r="AS290" i="7"/>
  <c r="AS300" i="7"/>
  <c r="AS314" i="7"/>
  <c r="AS325" i="7"/>
  <c r="AS354" i="7"/>
  <c r="AS310" i="7"/>
  <c r="AS339" i="7"/>
  <c r="AS350" i="7"/>
  <c r="AS299" i="7"/>
  <c r="AS301" i="7" s="1"/>
  <c r="AS320" i="7"/>
  <c r="AS324" i="7"/>
  <c r="AS335" i="7"/>
  <c r="AS309" i="7"/>
  <c r="AS349" i="7"/>
  <c r="AS146" i="7" l="1"/>
  <c r="AS91" i="7"/>
  <c r="AS191" i="7"/>
  <c r="AS181" i="7"/>
  <c r="AS281" i="7"/>
  <c r="AS271" i="7"/>
  <c r="AS236" i="7"/>
  <c r="AS156" i="7"/>
  <c r="AS108" i="7"/>
  <c r="AS351" i="7"/>
  <c r="AS211" i="7"/>
  <c r="AS341" i="7"/>
  <c r="AS336" i="7"/>
  <c r="AS311" i="7"/>
  <c r="AS356" i="7"/>
  <c r="AS346" i="7"/>
  <c r="AS261" i="7"/>
  <c r="AS226" i="7"/>
  <c r="AS171" i="7"/>
  <c r="AS125" i="7"/>
  <c r="AS119" i="7"/>
  <c r="AT83" i="7"/>
  <c r="AT79" i="7"/>
  <c r="AT96" i="7"/>
  <c r="AU75" i="7"/>
  <c r="AT78" i="7"/>
  <c r="AT80" i="7" s="1"/>
  <c r="AT123" i="7"/>
  <c r="AT97" i="7"/>
  <c r="AT101" i="7"/>
  <c r="AT118" i="7"/>
  <c r="AT89" i="7"/>
  <c r="AT117" i="7"/>
  <c r="AT119" i="7" s="1"/>
  <c r="AT107" i="7"/>
  <c r="AT84" i="7"/>
  <c r="AT90" i="7"/>
  <c r="AT149" i="7"/>
  <c r="AT151" i="7" s="1"/>
  <c r="AT160" i="7"/>
  <c r="AT124" i="7"/>
  <c r="AT134" i="7"/>
  <c r="AT145" i="7"/>
  <c r="AT106" i="7"/>
  <c r="AT108" i="7" s="1"/>
  <c r="AT128" i="7"/>
  <c r="AT140" i="7"/>
  <c r="AT144" i="7"/>
  <c r="AT155" i="7"/>
  <c r="AT170" i="7"/>
  <c r="AT135" i="7"/>
  <c r="AT150" i="7"/>
  <c r="AT169" i="7"/>
  <c r="AT171" i="7" s="1"/>
  <c r="AT180" i="7"/>
  <c r="AT129" i="7"/>
  <c r="AT154" i="7"/>
  <c r="AT156" i="7" s="1"/>
  <c r="AT164" i="7"/>
  <c r="AT102" i="7"/>
  <c r="AT189" i="7"/>
  <c r="AT200" i="7"/>
  <c r="AT185" i="7"/>
  <c r="AT199" i="7"/>
  <c r="AT201" i="7" s="1"/>
  <c r="AT210" i="7"/>
  <c r="AT174" i="7"/>
  <c r="AT176" i="7" s="1"/>
  <c r="AT179" i="7"/>
  <c r="AT184" i="7"/>
  <c r="AT195" i="7"/>
  <c r="AT159" i="7"/>
  <c r="AT161" i="7" s="1"/>
  <c r="AT209" i="7"/>
  <c r="AT211" i="7" s="1"/>
  <c r="AT220" i="7"/>
  <c r="AT139" i="7"/>
  <c r="AT141" i="7" s="1"/>
  <c r="AT194" i="7"/>
  <c r="AT196" i="7" s="1"/>
  <c r="AT205" i="7"/>
  <c r="AT214" i="7"/>
  <c r="AT249" i="7"/>
  <c r="AT204" i="7"/>
  <c r="AT206" i="7" s="1"/>
  <c r="AT190" i="7"/>
  <c r="AT225" i="7"/>
  <c r="AT259" i="7"/>
  <c r="AT261" i="7" s="1"/>
  <c r="AT270" i="7"/>
  <c r="AT165" i="7"/>
  <c r="AT244" i="7"/>
  <c r="AT255" i="7"/>
  <c r="AT284" i="7"/>
  <c r="AT224" i="7"/>
  <c r="AT226" i="7" s="1"/>
  <c r="AT240" i="7"/>
  <c r="AT269" i="7"/>
  <c r="AT280" i="7"/>
  <c r="AT254" i="7"/>
  <c r="AT256" i="7" s="1"/>
  <c r="AT265" i="7"/>
  <c r="AT215" i="7"/>
  <c r="AT219" i="7"/>
  <c r="AT221" i="7" s="1"/>
  <c r="AT239" i="7"/>
  <c r="AT241" i="7" s="1"/>
  <c r="AT175" i="7"/>
  <c r="AT289" i="7"/>
  <c r="AT234" i="7"/>
  <c r="AT236" i="7" s="1"/>
  <c r="AT250" i="7"/>
  <c r="AT260" i="7"/>
  <c r="AT275" i="7"/>
  <c r="AT264" i="7"/>
  <c r="AT266" i="7" s="1"/>
  <c r="AT279" i="7"/>
  <c r="AT285" i="7"/>
  <c r="AT309" i="7"/>
  <c r="AT320" i="7"/>
  <c r="AT349" i="7"/>
  <c r="AT274" i="7"/>
  <c r="AT276" i="7" s="1"/>
  <c r="AT295" i="7"/>
  <c r="AT305" i="7"/>
  <c r="AT334" i="7"/>
  <c r="AT336" i="7" s="1"/>
  <c r="AT345" i="7"/>
  <c r="AT294" i="7"/>
  <c r="AT296" i="7" s="1"/>
  <c r="AT319" i="7"/>
  <c r="AT321" i="7" s="1"/>
  <c r="AT330" i="7"/>
  <c r="AT304" i="7"/>
  <c r="AT315" i="7"/>
  <c r="AT344" i="7"/>
  <c r="AT355" i="7"/>
  <c r="AT245" i="7"/>
  <c r="AT329" i="7"/>
  <c r="AT331" i="7" s="1"/>
  <c r="AT340" i="7"/>
  <c r="AT290" i="7"/>
  <c r="AT300" i="7"/>
  <c r="AT314" i="7"/>
  <c r="AT316" i="7" s="1"/>
  <c r="AT325" i="7"/>
  <c r="AT354" i="7"/>
  <c r="AT356" i="7" s="1"/>
  <c r="AT235" i="7"/>
  <c r="AT310" i="7"/>
  <c r="AT324" i="7"/>
  <c r="AT326" i="7" s="1"/>
  <c r="AT335" i="7"/>
  <c r="AT339" i="7"/>
  <c r="AT299" i="7"/>
  <c r="AT350" i="7"/>
  <c r="AS286" i="7"/>
  <c r="AS161" i="7"/>
  <c r="AS85" i="7"/>
  <c r="AS326" i="7"/>
  <c r="AS291" i="7"/>
  <c r="AS316" i="7"/>
  <c r="AS276" i="7"/>
  <c r="AS246" i="7"/>
  <c r="AS201" i="7"/>
  <c r="AS136" i="7"/>
  <c r="AS103" i="7"/>
  <c r="AT286" i="7" l="1"/>
  <c r="AT291" i="7"/>
  <c r="AT146" i="7"/>
  <c r="AT130" i="7"/>
  <c r="AT125" i="7"/>
  <c r="AT311" i="7"/>
  <c r="AT271" i="7"/>
  <c r="AT98" i="7"/>
  <c r="AT301" i="7"/>
  <c r="AT251" i="7"/>
  <c r="AT191" i="7"/>
  <c r="AT136" i="7"/>
  <c r="AT91" i="7"/>
  <c r="AT281" i="7"/>
  <c r="AU83" i="7"/>
  <c r="AU85" i="7" s="1"/>
  <c r="AU79" i="7"/>
  <c r="AV75" i="7"/>
  <c r="AU78" i="7"/>
  <c r="AU80" i="7" s="1"/>
  <c r="AU90" i="7"/>
  <c r="AU102" i="7"/>
  <c r="AU123" i="7"/>
  <c r="AU97" i="7"/>
  <c r="AU101" i="7"/>
  <c r="AU103" i="7" s="1"/>
  <c r="AU118" i="7"/>
  <c r="AU89" i="7"/>
  <c r="AU96" i="7"/>
  <c r="AU98" i="7" s="1"/>
  <c r="AU117" i="7"/>
  <c r="AU135" i="7"/>
  <c r="AU164" i="7"/>
  <c r="AU149" i="7"/>
  <c r="AU160" i="7"/>
  <c r="AU124" i="7"/>
  <c r="AU134" i="7"/>
  <c r="AU136" i="7" s="1"/>
  <c r="AU145" i="7"/>
  <c r="AU144" i="7"/>
  <c r="AU84" i="7"/>
  <c r="AU106" i="7"/>
  <c r="AU128" i="7"/>
  <c r="AU159" i="7"/>
  <c r="AU161" i="7" s="1"/>
  <c r="AU174" i="7"/>
  <c r="AU155" i="7"/>
  <c r="AU170" i="7"/>
  <c r="AU150" i="7"/>
  <c r="AU107" i="7"/>
  <c r="AU169" i="7"/>
  <c r="AU129" i="7"/>
  <c r="AU140" i="7"/>
  <c r="AU154" i="7"/>
  <c r="AU165" i="7"/>
  <c r="AU175" i="7"/>
  <c r="AU204" i="7"/>
  <c r="AU215" i="7"/>
  <c r="AU189" i="7"/>
  <c r="AU200" i="7"/>
  <c r="AU185" i="7"/>
  <c r="AU214" i="7"/>
  <c r="AU216" i="7" s="1"/>
  <c r="AU199" i="7"/>
  <c r="AU201" i="7" s="1"/>
  <c r="AU210" i="7"/>
  <c r="AU179" i="7"/>
  <c r="AU184" i="7"/>
  <c r="AU195" i="7"/>
  <c r="AU209" i="7"/>
  <c r="AU235" i="7"/>
  <c r="AU180" i="7"/>
  <c r="AU219" i="7"/>
  <c r="AU221" i="7" s="1"/>
  <c r="AU234" i="7"/>
  <c r="AU236" i="7" s="1"/>
  <c r="AU245" i="7"/>
  <c r="AU274" i="7"/>
  <c r="AU285" i="7"/>
  <c r="AU190" i="7"/>
  <c r="AU225" i="7"/>
  <c r="AU259" i="7"/>
  <c r="AU270" i="7"/>
  <c r="AU205" i="7"/>
  <c r="AU244" i="7"/>
  <c r="AU246" i="7" s="1"/>
  <c r="AU255" i="7"/>
  <c r="AU224" i="7"/>
  <c r="AU240" i="7"/>
  <c r="AU254" i="7"/>
  <c r="AU256" i="7" s="1"/>
  <c r="AU220" i="7"/>
  <c r="AU249" i="7"/>
  <c r="AU251" i="7" s="1"/>
  <c r="AU194" i="7"/>
  <c r="AU196" i="7" s="1"/>
  <c r="AU239" i="7"/>
  <c r="AU241" i="7" s="1"/>
  <c r="AU280" i="7"/>
  <c r="AU289" i="7"/>
  <c r="AU139" i="7"/>
  <c r="AU141" i="7" s="1"/>
  <c r="AU250" i="7"/>
  <c r="AU260" i="7"/>
  <c r="AU265" i="7"/>
  <c r="AU275" i="7"/>
  <c r="AU269" i="7"/>
  <c r="AU264" i="7"/>
  <c r="AU299" i="7"/>
  <c r="AU324" i="7"/>
  <c r="AU335" i="7"/>
  <c r="AU309" i="7"/>
  <c r="AU320" i="7"/>
  <c r="AU349" i="7"/>
  <c r="AU351" i="7" s="1"/>
  <c r="AU279" i="7"/>
  <c r="AU281" i="7" s="1"/>
  <c r="AU295" i="7"/>
  <c r="AU305" i="7"/>
  <c r="AU334" i="7"/>
  <c r="AU345" i="7"/>
  <c r="AU294" i="7"/>
  <c r="AU296" i="7" s="1"/>
  <c r="AU319" i="7"/>
  <c r="AU321" i="7" s="1"/>
  <c r="AU330" i="7"/>
  <c r="AU304" i="7"/>
  <c r="AU306" i="7" s="1"/>
  <c r="AU315" i="7"/>
  <c r="AU344" i="7"/>
  <c r="AU355" i="7"/>
  <c r="AU329" i="7"/>
  <c r="AU340" i="7"/>
  <c r="AU284" i="7"/>
  <c r="AU286" i="7" s="1"/>
  <c r="AU290" i="7"/>
  <c r="AU300" i="7"/>
  <c r="AU314" i="7"/>
  <c r="AU316" i="7" s="1"/>
  <c r="AU350" i="7"/>
  <c r="AU325" i="7"/>
  <c r="AU310" i="7"/>
  <c r="AU354" i="7"/>
  <c r="AU356" i="7" s="1"/>
  <c r="AU339" i="7"/>
  <c r="AU341" i="7" s="1"/>
  <c r="AT346" i="7"/>
  <c r="AT341" i="7"/>
  <c r="AT306" i="7"/>
  <c r="AT246" i="7"/>
  <c r="AT216" i="7"/>
  <c r="AT186" i="7"/>
  <c r="AT85" i="7"/>
  <c r="AT351" i="7"/>
  <c r="AT181" i="7"/>
  <c r="AT166" i="7"/>
  <c r="AT103" i="7"/>
  <c r="AU119" i="7" l="1"/>
  <c r="AU91" i="7"/>
  <c r="AU271" i="7"/>
  <c r="AU181" i="7"/>
  <c r="AU206" i="7"/>
  <c r="AU146" i="7"/>
  <c r="AV84" i="7"/>
  <c r="AV83" i="7"/>
  <c r="AV97" i="7"/>
  <c r="AV79" i="7"/>
  <c r="AV96" i="7"/>
  <c r="AV98" i="7" s="1"/>
  <c r="AV106" i="7"/>
  <c r="AV108" i="7" s="1"/>
  <c r="AV124" i="7"/>
  <c r="AV102" i="7"/>
  <c r="AV123" i="7"/>
  <c r="AV125" i="7" s="1"/>
  <c r="AV78" i="7"/>
  <c r="AV101" i="7"/>
  <c r="AV118" i="7"/>
  <c r="AV89" i="7"/>
  <c r="AV107" i="7"/>
  <c r="AV129" i="7"/>
  <c r="AV139" i="7"/>
  <c r="AV150" i="7"/>
  <c r="AV117" i="7"/>
  <c r="AV135" i="7"/>
  <c r="AV149" i="7"/>
  <c r="AV90" i="7"/>
  <c r="AW75" i="7"/>
  <c r="AV145" i="7"/>
  <c r="AV165" i="7"/>
  <c r="AV144" i="7"/>
  <c r="AV159" i="7"/>
  <c r="AV174" i="7"/>
  <c r="AV128" i="7"/>
  <c r="AV155" i="7"/>
  <c r="AV170" i="7"/>
  <c r="AV169" i="7"/>
  <c r="AV164" i="7"/>
  <c r="AV166" i="7" s="1"/>
  <c r="AV180" i="7"/>
  <c r="AV190" i="7"/>
  <c r="AV219" i="7"/>
  <c r="AV175" i="7"/>
  <c r="AV204" i="7"/>
  <c r="AV160" i="7"/>
  <c r="AV189" i="7"/>
  <c r="AV191" i="7" s="1"/>
  <c r="AV200" i="7"/>
  <c r="AV140" i="7"/>
  <c r="AV185" i="7"/>
  <c r="AV214" i="7"/>
  <c r="AV199" i="7"/>
  <c r="AV210" i="7"/>
  <c r="AV154" i="7"/>
  <c r="AV156" i="7" s="1"/>
  <c r="AV179" i="7"/>
  <c r="AV184" i="7"/>
  <c r="AV186" i="7" s="1"/>
  <c r="AV195" i="7"/>
  <c r="AV194" i="7"/>
  <c r="AV215" i="7"/>
  <c r="AV239" i="7"/>
  <c r="AV250" i="7"/>
  <c r="AV209" i="7"/>
  <c r="AV211" i="7" s="1"/>
  <c r="AV220" i="7"/>
  <c r="AV249" i="7"/>
  <c r="AV251" i="7" s="1"/>
  <c r="AV260" i="7"/>
  <c r="AV234" i="7"/>
  <c r="AV245" i="7"/>
  <c r="AV274" i="7"/>
  <c r="AV285" i="7"/>
  <c r="AV225" i="7"/>
  <c r="AV259" i="7"/>
  <c r="AV270" i="7"/>
  <c r="AV205" i="7"/>
  <c r="AV244" i="7"/>
  <c r="AV246" i="7" s="1"/>
  <c r="AV255" i="7"/>
  <c r="AV240" i="7"/>
  <c r="AV254" i="7"/>
  <c r="AV290" i="7"/>
  <c r="AV280" i="7"/>
  <c r="AV134" i="7"/>
  <c r="AV136" i="7" s="1"/>
  <c r="AV289" i="7"/>
  <c r="AV291" i="7" s="1"/>
  <c r="AV224" i="7"/>
  <c r="AV265" i="7"/>
  <c r="AV275" i="7"/>
  <c r="AV235" i="7"/>
  <c r="AV264" i="7"/>
  <c r="AV266" i="7" s="1"/>
  <c r="AV279" i="7"/>
  <c r="AV281" i="7" s="1"/>
  <c r="AV284" i="7"/>
  <c r="AV286" i="7" s="1"/>
  <c r="AV310" i="7"/>
  <c r="AV339" i="7"/>
  <c r="AV350" i="7"/>
  <c r="AV299" i="7"/>
  <c r="AV301" i="7" s="1"/>
  <c r="AV324" i="7"/>
  <c r="AV335" i="7"/>
  <c r="AV309" i="7"/>
  <c r="AV320" i="7"/>
  <c r="AV349" i="7"/>
  <c r="AV351" i="7" s="1"/>
  <c r="AV295" i="7"/>
  <c r="AV305" i="7"/>
  <c r="AV334" i="7"/>
  <c r="AV345" i="7"/>
  <c r="AV294" i="7"/>
  <c r="AV296" i="7" s="1"/>
  <c r="AV319" i="7"/>
  <c r="AV321" i="7" s="1"/>
  <c r="AV330" i="7"/>
  <c r="AV304" i="7"/>
  <c r="AV306" i="7" s="1"/>
  <c r="AV315" i="7"/>
  <c r="AV344" i="7"/>
  <c r="AV346" i="7" s="1"/>
  <c r="AV355" i="7"/>
  <c r="AV269" i="7"/>
  <c r="AV314" i="7"/>
  <c r="AV316" i="7" s="1"/>
  <c r="AV329" i="7"/>
  <c r="AV331" i="7" s="1"/>
  <c r="AV325" i="7"/>
  <c r="AV340" i="7"/>
  <c r="AV354" i="7"/>
  <c r="AV300" i="7"/>
  <c r="AU311" i="7"/>
  <c r="AU261" i="7"/>
  <c r="AU156" i="7"/>
  <c r="AU176" i="7"/>
  <c r="AU331" i="7"/>
  <c r="AU336" i="7"/>
  <c r="AU326" i="7"/>
  <c r="AU211" i="7"/>
  <c r="AU130" i="7"/>
  <c r="AU151" i="7"/>
  <c r="AU346" i="7"/>
  <c r="AU301" i="7"/>
  <c r="AU291" i="7"/>
  <c r="AU226" i="7"/>
  <c r="AU191" i="7"/>
  <c r="AU171" i="7"/>
  <c r="AU108" i="7"/>
  <c r="AU166" i="7"/>
  <c r="AU125" i="7"/>
  <c r="AU266" i="7"/>
  <c r="AU276" i="7"/>
  <c r="AU186" i="7"/>
  <c r="AV146" i="7" l="1"/>
  <c r="AV141" i="7"/>
  <c r="AV311" i="7"/>
  <c r="AV261" i="7"/>
  <c r="AV181" i="7"/>
  <c r="AV171" i="7"/>
  <c r="AV271" i="7"/>
  <c r="AV326" i="7"/>
  <c r="AV256" i="7"/>
  <c r="AV206" i="7"/>
  <c r="AV91" i="7"/>
  <c r="AV336" i="7"/>
  <c r="AV276" i="7"/>
  <c r="AV241" i="7"/>
  <c r="AV201" i="7"/>
  <c r="AV130" i="7"/>
  <c r="AV151" i="7"/>
  <c r="AV216" i="7"/>
  <c r="AV221" i="7"/>
  <c r="AV176" i="7"/>
  <c r="AV103" i="7"/>
  <c r="AW89" i="7"/>
  <c r="AW84" i="7"/>
  <c r="AW83" i="7"/>
  <c r="AW79" i="7"/>
  <c r="AW106" i="7"/>
  <c r="AW124" i="7"/>
  <c r="AW102" i="7"/>
  <c r="AW97" i="7"/>
  <c r="AW123" i="7"/>
  <c r="AW78" i="7"/>
  <c r="AW80" i="7" s="1"/>
  <c r="AW101" i="7"/>
  <c r="AX75" i="7"/>
  <c r="AW154" i="7"/>
  <c r="AW165" i="7"/>
  <c r="AW96" i="7"/>
  <c r="AW107" i="7"/>
  <c r="AW118" i="7"/>
  <c r="AW129" i="7"/>
  <c r="AW139" i="7"/>
  <c r="AW150" i="7"/>
  <c r="AW117" i="7"/>
  <c r="AW135" i="7"/>
  <c r="AW134" i="7"/>
  <c r="AW145" i="7"/>
  <c r="AW90" i="7"/>
  <c r="AW160" i="7"/>
  <c r="AW175" i="7"/>
  <c r="AW144" i="7"/>
  <c r="AW159" i="7"/>
  <c r="AW161" i="7" s="1"/>
  <c r="AW174" i="7"/>
  <c r="AW176" i="7" s="1"/>
  <c r="AW128" i="7"/>
  <c r="AW149" i="7"/>
  <c r="AW151" i="7" s="1"/>
  <c r="AW155" i="7"/>
  <c r="AW170" i="7"/>
  <c r="AW194" i="7"/>
  <c r="AW205" i="7"/>
  <c r="AW164" i="7"/>
  <c r="AW180" i="7"/>
  <c r="AW190" i="7"/>
  <c r="AW204" i="7"/>
  <c r="AW206" i="7" s="1"/>
  <c r="AW215" i="7"/>
  <c r="AW189" i="7"/>
  <c r="AW200" i="7"/>
  <c r="AW140" i="7"/>
  <c r="AW185" i="7"/>
  <c r="AW214" i="7"/>
  <c r="AW216" i="7" s="1"/>
  <c r="AW169" i="7"/>
  <c r="AW171" i="7" s="1"/>
  <c r="AW199" i="7"/>
  <c r="AW201" i="7" s="1"/>
  <c r="AW195" i="7"/>
  <c r="AW209" i="7"/>
  <c r="AW235" i="7"/>
  <c r="AW264" i="7"/>
  <c r="AW275" i="7"/>
  <c r="AW219" i="7"/>
  <c r="AW221" i="7" s="1"/>
  <c r="AW220" i="7"/>
  <c r="AW249" i="7"/>
  <c r="AW251" i="7" s="1"/>
  <c r="AW260" i="7"/>
  <c r="AW179" i="7"/>
  <c r="AW234" i="7"/>
  <c r="AW236" i="7" s="1"/>
  <c r="AW245" i="7"/>
  <c r="AW274" i="7"/>
  <c r="AW276" i="7" s="1"/>
  <c r="AW184" i="7"/>
  <c r="AW186" i="7" s="1"/>
  <c r="AW225" i="7"/>
  <c r="AW259" i="7"/>
  <c r="AW261" i="7" s="1"/>
  <c r="AW210" i="7"/>
  <c r="AW240" i="7"/>
  <c r="AW254" i="7"/>
  <c r="AW294" i="7"/>
  <c r="AW239" i="7"/>
  <c r="AW241" i="7" s="1"/>
  <c r="AW244" i="7"/>
  <c r="AW246" i="7" s="1"/>
  <c r="AW255" i="7"/>
  <c r="AW290" i="7"/>
  <c r="AW280" i="7"/>
  <c r="AW250" i="7"/>
  <c r="AW289" i="7"/>
  <c r="AW269" i="7"/>
  <c r="AW224" i="7"/>
  <c r="AW226" i="7" s="1"/>
  <c r="AW285" i="7"/>
  <c r="AW300" i="7"/>
  <c r="AW314" i="7"/>
  <c r="AW316" i="7" s="1"/>
  <c r="AW325" i="7"/>
  <c r="AW354" i="7"/>
  <c r="AW356" i="7" s="1"/>
  <c r="AW310" i="7"/>
  <c r="AW339" i="7"/>
  <c r="AW350" i="7"/>
  <c r="AW265" i="7"/>
  <c r="AW299" i="7"/>
  <c r="AW301" i="7" s="1"/>
  <c r="AW324" i="7"/>
  <c r="AW326" i="7" s="1"/>
  <c r="AW335" i="7"/>
  <c r="AW270" i="7"/>
  <c r="AW279" i="7"/>
  <c r="AW309" i="7"/>
  <c r="AW311" i="7" s="1"/>
  <c r="AW320" i="7"/>
  <c r="AW349" i="7"/>
  <c r="AW351" i="7" s="1"/>
  <c r="AW295" i="7"/>
  <c r="AW305" i="7"/>
  <c r="AW334" i="7"/>
  <c r="AW336" i="7" s="1"/>
  <c r="AW345" i="7"/>
  <c r="AW319" i="7"/>
  <c r="AW330" i="7"/>
  <c r="AW304" i="7"/>
  <c r="AW315" i="7"/>
  <c r="AW329" i="7"/>
  <c r="AW331" i="7" s="1"/>
  <c r="AW344" i="7"/>
  <c r="AW346" i="7" s="1"/>
  <c r="AW284" i="7"/>
  <c r="AW340" i="7"/>
  <c r="AW355" i="7"/>
  <c r="AV356" i="7"/>
  <c r="AV341" i="7"/>
  <c r="AV226" i="7"/>
  <c r="AV236" i="7"/>
  <c r="AV196" i="7"/>
  <c r="AV161" i="7"/>
  <c r="AV119" i="7"/>
  <c r="AV80" i="7"/>
  <c r="AV85" i="7"/>
  <c r="AW130" i="7" l="1"/>
  <c r="K67" i="7"/>
  <c r="L67" i="7" s="1"/>
  <c r="E62" i="10" s="1"/>
  <c r="K37" i="7"/>
  <c r="L37" i="7" s="1"/>
  <c r="E32" i="10" s="1"/>
  <c r="AW136" i="7"/>
  <c r="AW98" i="7"/>
  <c r="AW306" i="7"/>
  <c r="AW166" i="7"/>
  <c r="K43" i="7" s="1"/>
  <c r="L43" i="7" s="1"/>
  <c r="E38" i="10" s="1"/>
  <c r="AW119" i="7"/>
  <c r="AW156" i="7"/>
  <c r="AW108" i="7"/>
  <c r="K55" i="7"/>
  <c r="L55" i="7" s="1"/>
  <c r="E50" i="10" s="1"/>
  <c r="AW341" i="7"/>
  <c r="AW271" i="7"/>
  <c r="K51" i="7" s="1"/>
  <c r="L51" i="7" s="1"/>
  <c r="E46" i="10" s="1"/>
  <c r="AW296" i="7"/>
  <c r="AW266" i="7"/>
  <c r="AW146" i="7"/>
  <c r="AX84" i="7"/>
  <c r="AX83" i="7"/>
  <c r="AX97" i="7"/>
  <c r="AX90" i="7"/>
  <c r="AX96" i="7"/>
  <c r="AX107" i="7"/>
  <c r="AX79" i="7"/>
  <c r="AX128" i="7"/>
  <c r="AX130" i="7" s="1"/>
  <c r="AX106" i="7"/>
  <c r="AX124" i="7"/>
  <c r="AX102" i="7"/>
  <c r="AX78" i="7"/>
  <c r="AX80" i="7" s="1"/>
  <c r="K39" i="7" s="1"/>
  <c r="L39" i="7" s="1"/>
  <c r="E34" i="10" s="1"/>
  <c r="AX89" i="7"/>
  <c r="AX101" i="7"/>
  <c r="AX103" i="7" s="1"/>
  <c r="AX140" i="7"/>
  <c r="AX154" i="7"/>
  <c r="AX118" i="7"/>
  <c r="AX129" i="7"/>
  <c r="AX139" i="7"/>
  <c r="AX141" i="7" s="1"/>
  <c r="AX150" i="7"/>
  <c r="AX117" i="7"/>
  <c r="AX149" i="7"/>
  <c r="AX151" i="7" s="1"/>
  <c r="K30" i="7" s="1"/>
  <c r="L30" i="7" s="1"/>
  <c r="E25" i="10" s="1"/>
  <c r="AX134" i="7"/>
  <c r="AX179" i="7"/>
  <c r="AX181" i="7" s="1"/>
  <c r="AX145" i="7"/>
  <c r="AX160" i="7"/>
  <c r="AX165" i="7"/>
  <c r="AX135" i="7"/>
  <c r="AX144" i="7"/>
  <c r="AX159" i="7"/>
  <c r="AX161" i="7" s="1"/>
  <c r="K42" i="7" s="1"/>
  <c r="L42" i="7" s="1"/>
  <c r="E37" i="10" s="1"/>
  <c r="AX174" i="7"/>
  <c r="AX155" i="7"/>
  <c r="AX170" i="7"/>
  <c r="AX209" i="7"/>
  <c r="AX220" i="7"/>
  <c r="AX194" i="7"/>
  <c r="AX196" i="7" s="1"/>
  <c r="AX164" i="7"/>
  <c r="AX166" i="7" s="1"/>
  <c r="AX175" i="7"/>
  <c r="AX180" i="7"/>
  <c r="AX190" i="7"/>
  <c r="AX219" i="7"/>
  <c r="AX204" i="7"/>
  <c r="AX215" i="7"/>
  <c r="AX123" i="7"/>
  <c r="AX125" i="7" s="1"/>
  <c r="AX189" i="7"/>
  <c r="AX200" i="7"/>
  <c r="AX185" i="7"/>
  <c r="AX210" i="7"/>
  <c r="AX224" i="7"/>
  <c r="AX226" i="7" s="1"/>
  <c r="K22" i="7" s="1"/>
  <c r="L22" i="7" s="1"/>
  <c r="E17" i="10" s="1"/>
  <c r="AX240" i="7"/>
  <c r="AX195" i="7"/>
  <c r="AX239" i="7"/>
  <c r="AX241" i="7" s="1"/>
  <c r="K38" i="7" s="1"/>
  <c r="L38" i="7" s="1"/>
  <c r="E33" i="10" s="1"/>
  <c r="AX250" i="7"/>
  <c r="AX279" i="7"/>
  <c r="AX281" i="7" s="1"/>
  <c r="AX235" i="7"/>
  <c r="AX264" i="7"/>
  <c r="AX266" i="7" s="1"/>
  <c r="AX275" i="7"/>
  <c r="AX169" i="7"/>
  <c r="AX249" i="7"/>
  <c r="AX251" i="7" s="1"/>
  <c r="K47" i="7" s="1"/>
  <c r="L47" i="7" s="1"/>
  <c r="E42" i="10" s="1"/>
  <c r="AX260" i="7"/>
  <c r="AX234" i="7"/>
  <c r="AX236" i="7" s="1"/>
  <c r="AX245" i="7"/>
  <c r="AX199" i="7"/>
  <c r="AX269" i="7"/>
  <c r="AX271" i="7" s="1"/>
  <c r="AX205" i="7"/>
  <c r="AX225" i="7"/>
  <c r="AX214" i="7"/>
  <c r="AX216" i="7" s="1"/>
  <c r="AX270" i="7"/>
  <c r="AX274" i="7"/>
  <c r="AX276" i="7" s="1"/>
  <c r="K52" i="7" s="1"/>
  <c r="L52" i="7" s="1"/>
  <c r="E47" i="10" s="1"/>
  <c r="AX254" i="7"/>
  <c r="AX256" i="7" s="1"/>
  <c r="AX294" i="7"/>
  <c r="AX244" i="7"/>
  <c r="AX246" i="7" s="1"/>
  <c r="AX255" i="7"/>
  <c r="AX290" i="7"/>
  <c r="AX184" i="7"/>
  <c r="AX186" i="7" s="1"/>
  <c r="AX259" i="7"/>
  <c r="AX261" i="7" s="1"/>
  <c r="K49" i="7" s="1"/>
  <c r="L49" i="7" s="1"/>
  <c r="E44" i="10" s="1"/>
  <c r="AX280" i="7"/>
  <c r="AX265" i="7"/>
  <c r="AX285" i="7"/>
  <c r="AX284" i="7"/>
  <c r="AX286" i="7" s="1"/>
  <c r="AX329" i="7"/>
  <c r="AX331" i="7" s="1"/>
  <c r="K66" i="7" s="1"/>
  <c r="L66" i="7" s="1"/>
  <c r="E61" i="10" s="1"/>
  <c r="AX340" i="7"/>
  <c r="AX289" i="7"/>
  <c r="AX291" i="7" s="1"/>
  <c r="AX300" i="7"/>
  <c r="AX314" i="7"/>
  <c r="AX325" i="7"/>
  <c r="AX354" i="7"/>
  <c r="AX356" i="7" s="1"/>
  <c r="K18" i="7" s="1"/>
  <c r="L18" i="7" s="1"/>
  <c r="E13" i="10" s="1"/>
  <c r="AX310" i="7"/>
  <c r="AX339" i="7"/>
  <c r="AX341" i="7" s="1"/>
  <c r="AX350" i="7"/>
  <c r="AX299" i="7"/>
  <c r="AX324" i="7"/>
  <c r="AX326" i="7" s="1"/>
  <c r="K65" i="7" s="1"/>
  <c r="L65" i="7" s="1"/>
  <c r="E60" i="10" s="1"/>
  <c r="AX335" i="7"/>
  <c r="AX309" i="7"/>
  <c r="AX320" i="7"/>
  <c r="AX349" i="7"/>
  <c r="AX351" i="7" s="1"/>
  <c r="K17" i="7" s="1"/>
  <c r="L17" i="7" s="1"/>
  <c r="E12" i="10" s="1"/>
  <c r="AX295" i="7"/>
  <c r="AX305" i="7"/>
  <c r="AX334" i="7"/>
  <c r="AX336" i="7" s="1"/>
  <c r="AX345" i="7"/>
  <c r="AX319" i="7"/>
  <c r="AX321" i="7" s="1"/>
  <c r="AX315" i="7"/>
  <c r="AX330" i="7"/>
  <c r="AX304" i="7"/>
  <c r="AX306" i="7" s="1"/>
  <c r="AX344" i="7"/>
  <c r="AX355" i="7"/>
  <c r="K34" i="7"/>
  <c r="L34" i="7" s="1"/>
  <c r="E29" i="10" s="1"/>
  <c r="AW321" i="7"/>
  <c r="K64" i="7" s="1"/>
  <c r="L64" i="7" s="1"/>
  <c r="E59" i="10" s="1"/>
  <c r="AW281" i="7"/>
  <c r="K41" i="7" s="1"/>
  <c r="L41" i="7" s="1"/>
  <c r="E36" i="10" s="1"/>
  <c r="AW291" i="7"/>
  <c r="AW256" i="7"/>
  <c r="K48" i="7" s="1"/>
  <c r="L48" i="7" s="1"/>
  <c r="E43" i="10" s="1"/>
  <c r="AW196" i="7"/>
  <c r="K25" i="7" s="1"/>
  <c r="L25" i="7" s="1"/>
  <c r="E20" i="10" s="1"/>
  <c r="R20" i="10" s="1"/>
  <c r="AW141" i="7"/>
  <c r="K28" i="7" s="1"/>
  <c r="L28" i="7" s="1"/>
  <c r="E23" i="10" s="1"/>
  <c r="AW103" i="7"/>
  <c r="K14" i="7" s="1"/>
  <c r="L14" i="7" s="1"/>
  <c r="E9" i="10" s="1"/>
  <c r="AW85" i="7"/>
  <c r="K20" i="7"/>
  <c r="L20" i="7" s="1"/>
  <c r="E15" i="10" s="1"/>
  <c r="K58" i="7"/>
  <c r="L58" i="7" s="1"/>
  <c r="E53" i="10" s="1"/>
  <c r="K40" i="7"/>
  <c r="L40" i="7" s="1"/>
  <c r="E35" i="10" s="1"/>
  <c r="AW181" i="7"/>
  <c r="K57" i="7" s="1"/>
  <c r="L57" i="7" s="1"/>
  <c r="E52" i="10" s="1"/>
  <c r="AW211" i="7"/>
  <c r="AW191" i="7"/>
  <c r="AW286" i="7"/>
  <c r="AW125" i="7"/>
  <c r="K45" i="7" s="1"/>
  <c r="L45" i="7" s="1"/>
  <c r="E40" i="10" s="1"/>
  <c r="AW91" i="7"/>
  <c r="K29" i="7" l="1"/>
  <c r="L29" i="7" s="1"/>
  <c r="E24" i="10" s="1"/>
  <c r="R24" i="10" s="1"/>
  <c r="AX146" i="7"/>
  <c r="K46" i="7"/>
  <c r="L46" i="7" s="1"/>
  <c r="E41" i="10" s="1"/>
  <c r="L41" i="10" s="1"/>
  <c r="AX119" i="7"/>
  <c r="K26" i="7"/>
  <c r="L26" i="7" s="1"/>
  <c r="E21" i="10" s="1"/>
  <c r="R21" i="10" s="1"/>
  <c r="R61" i="10"/>
  <c r="L61" i="10"/>
  <c r="R12" i="10"/>
  <c r="L12" i="10"/>
  <c r="L52" i="10"/>
  <c r="R52" i="10"/>
  <c r="R43" i="10"/>
  <c r="L43" i="10"/>
  <c r="L13" i="10"/>
  <c r="R13" i="10"/>
  <c r="L17" i="10"/>
  <c r="R17" i="10"/>
  <c r="R37" i="10"/>
  <c r="L37" i="10"/>
  <c r="R25" i="10"/>
  <c r="L25" i="10"/>
  <c r="R47" i="10"/>
  <c r="L47" i="10"/>
  <c r="L46" i="10"/>
  <c r="R46" i="10"/>
  <c r="L60" i="10"/>
  <c r="R60" i="10"/>
  <c r="L44" i="10"/>
  <c r="R44" i="10"/>
  <c r="R33" i="10"/>
  <c r="L33" i="10"/>
  <c r="L34" i="10"/>
  <c r="R34" i="10"/>
  <c r="L42" i="10"/>
  <c r="R42" i="10"/>
  <c r="R23" i="10"/>
  <c r="L23" i="10"/>
  <c r="L9" i="10"/>
  <c r="R9" i="10"/>
  <c r="R59" i="10"/>
  <c r="L59" i="10"/>
  <c r="L38" i="10"/>
  <c r="R38" i="10"/>
  <c r="R53" i="10"/>
  <c r="L53" i="10"/>
  <c r="L36" i="10"/>
  <c r="R36" i="10"/>
  <c r="AX346" i="7"/>
  <c r="AX221" i="7"/>
  <c r="K21" i="7" s="1"/>
  <c r="L21" i="7" s="1"/>
  <c r="E16" i="10" s="1"/>
  <c r="AX108" i="7"/>
  <c r="L40" i="10"/>
  <c r="R40" i="10"/>
  <c r="L62" i="10"/>
  <c r="R62" i="10"/>
  <c r="K32" i="7"/>
  <c r="L32" i="7" s="1"/>
  <c r="E27" i="10" s="1"/>
  <c r="AX296" i="7"/>
  <c r="AX201" i="7"/>
  <c r="K23" i="7" s="1"/>
  <c r="L23" i="7" s="1"/>
  <c r="E19" i="10" s="1"/>
  <c r="AX176" i="7"/>
  <c r="K56" i="7" s="1"/>
  <c r="L56" i="7" s="1"/>
  <c r="E51" i="10" s="1"/>
  <c r="AX136" i="7"/>
  <c r="K50" i="7"/>
  <c r="L50" i="7" s="1"/>
  <c r="E45" i="10" s="1"/>
  <c r="K62" i="7"/>
  <c r="L62" i="7" s="1"/>
  <c r="E57" i="10" s="1"/>
  <c r="AX156" i="7"/>
  <c r="L32" i="10"/>
  <c r="R32" i="10"/>
  <c r="K59" i="7"/>
  <c r="L59" i="7" s="1"/>
  <c r="E54" i="10" s="1"/>
  <c r="K36" i="7"/>
  <c r="L36" i="7" s="1"/>
  <c r="E31" i="10" s="1"/>
  <c r="AX311" i="7"/>
  <c r="K63" i="7" s="1"/>
  <c r="L63" i="7" s="1"/>
  <c r="E58" i="10" s="1"/>
  <c r="K60" i="7"/>
  <c r="L60" i="7" s="1"/>
  <c r="E55" i="10" s="1"/>
  <c r="R29" i="10"/>
  <c r="L29" i="10"/>
  <c r="AX316" i="7"/>
  <c r="K12" i="7" s="1"/>
  <c r="L12" i="7" s="1"/>
  <c r="E7" i="10" s="1"/>
  <c r="AX191" i="7"/>
  <c r="AX91" i="7"/>
  <c r="K53" i="7" s="1"/>
  <c r="L53" i="7" s="1"/>
  <c r="E48" i="10" s="1"/>
  <c r="AX98" i="7"/>
  <c r="L24" i="10"/>
  <c r="R35" i="10"/>
  <c r="L35" i="10"/>
  <c r="AX301" i="7"/>
  <c r="K61" i="7" s="1"/>
  <c r="L61" i="7" s="1"/>
  <c r="E56" i="10" s="1"/>
  <c r="K15" i="7"/>
  <c r="L15" i="7" s="1"/>
  <c r="E10" i="10" s="1"/>
  <c r="K13" i="7"/>
  <c r="L13" i="7" s="1"/>
  <c r="E8" i="10" s="1"/>
  <c r="L15" i="10"/>
  <c r="R15" i="10"/>
  <c r="L50" i="10"/>
  <c r="R50" i="10"/>
  <c r="K33" i="7"/>
  <c r="L33" i="7" s="1"/>
  <c r="E28" i="10" s="1"/>
  <c r="AX171" i="7"/>
  <c r="K44" i="7" s="1"/>
  <c r="L44" i="7" s="1"/>
  <c r="E39" i="10" s="1"/>
  <c r="AX206" i="7"/>
  <c r="K24" i="7" s="1"/>
  <c r="L24" i="7" s="1"/>
  <c r="E18" i="10" s="1"/>
  <c r="AX211" i="7"/>
  <c r="K19" i="7" s="1"/>
  <c r="L19" i="7" s="1"/>
  <c r="E14" i="10" s="1"/>
  <c r="AX85" i="7"/>
  <c r="K54" i="7" s="1"/>
  <c r="L54" i="7" s="1"/>
  <c r="E49" i="10" s="1"/>
  <c r="K31" i="7"/>
  <c r="L31" i="7" s="1"/>
  <c r="E26" i="10" s="1"/>
  <c r="K27" i="7"/>
  <c r="L27" i="7" s="1"/>
  <c r="E22" i="10" s="1"/>
  <c r="R41" i="10" l="1"/>
  <c r="L21" i="10"/>
  <c r="R14" i="10"/>
  <c r="L14" i="10"/>
  <c r="L48" i="10"/>
  <c r="R48" i="10"/>
  <c r="R49" i="10"/>
  <c r="L49" i="10"/>
  <c r="R27" i="10"/>
  <c r="L27" i="10"/>
  <c r="L22" i="10"/>
  <c r="R22" i="10"/>
  <c r="R57" i="10"/>
  <c r="L57" i="10"/>
  <c r="L28" i="10"/>
  <c r="R28" i="10"/>
  <c r="R55" i="10"/>
  <c r="L55" i="10"/>
  <c r="R45" i="10"/>
  <c r="L45" i="10"/>
  <c r="R7" i="10"/>
  <c r="L7" i="10"/>
  <c r="L26" i="10"/>
  <c r="R26" i="10"/>
  <c r="L58" i="10"/>
  <c r="R58" i="10"/>
  <c r="L8" i="10"/>
  <c r="R8" i="10"/>
  <c r="R31" i="10"/>
  <c r="L31" i="10"/>
  <c r="R51" i="10"/>
  <c r="L51" i="10"/>
  <c r="R10" i="10"/>
  <c r="L10" i="10"/>
  <c r="L19" i="10"/>
  <c r="R19" i="10"/>
  <c r="R16" i="10"/>
  <c r="L16" i="10"/>
  <c r="R18" i="10"/>
  <c r="L18" i="10"/>
  <c r="L54" i="10"/>
  <c r="R54" i="10"/>
  <c r="R39" i="10"/>
  <c r="L39" i="10"/>
  <c r="L56" i="10"/>
  <c r="R56" i="10"/>
  <c r="K35" i="7"/>
  <c r="L35" i="7" s="1"/>
  <c r="E30" i="10" s="1"/>
  <c r="K16" i="7"/>
  <c r="L16" i="7" s="1"/>
  <c r="E11" i="10" s="1"/>
  <c r="L11" i="10" l="1"/>
  <c r="R11" i="10"/>
  <c r="L30" i="10"/>
  <c r="R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nick copley</author>
  </authors>
  <commentList>
    <comment ref="G12" authorId="0" shapeId="0" xr:uid="{00000000-0006-0000-0100-000001000000}">
      <text>
        <r>
          <rPr>
            <b/>
            <sz val="9"/>
            <color indexed="81"/>
            <rFont val="Tahoma"/>
            <family val="2"/>
          </rPr>
          <t xml:space="preserve">nick copley
</t>
        </r>
        <r>
          <rPr>
            <sz val="9"/>
            <color indexed="81"/>
            <rFont val="Tahoma"/>
            <family val="2"/>
          </rPr>
          <t>5 homes shared by 21 owners. 84 potential nights of use, or rent out some of nights to reduce dues</t>
        </r>
      </text>
    </comment>
    <comment ref="G66" authorId="0" shapeId="0" xr:uid="{00000000-0006-0000-0100-000002000000}">
      <text>
        <r>
          <rPr>
            <b/>
            <sz val="9"/>
            <color indexed="81"/>
            <rFont val="Tahoma"/>
            <family val="2"/>
          </rPr>
          <t>nick copley:</t>
        </r>
        <r>
          <rPr>
            <sz val="9"/>
            <color indexed="81"/>
            <rFont val="Tahoma"/>
            <family val="2"/>
          </rPr>
          <t xml:space="preserve">
Includes 2 spontaneous use days</t>
        </r>
      </text>
    </comment>
    <comment ref="G67" authorId="0" shapeId="0" xr:uid="{00000000-0006-0000-0100-000003000000}">
      <text>
        <r>
          <rPr>
            <b/>
            <sz val="9"/>
            <color indexed="81"/>
            <rFont val="Tahoma"/>
            <family val="2"/>
          </rPr>
          <t>nick copley:</t>
        </r>
        <r>
          <rPr>
            <sz val="9"/>
            <color indexed="81"/>
            <rFont val="Tahoma"/>
            <family val="2"/>
          </rPr>
          <t xml:space="preserve">
Includes 8 Spontaneous Use days</t>
        </r>
      </text>
    </comment>
  </commentList>
</comments>
</file>

<file path=xl/sharedStrings.xml><?xml version="1.0" encoding="utf-8"?>
<sst xmlns="http://schemas.openxmlformats.org/spreadsheetml/2006/main" count="506" uniqueCount="170">
  <si>
    <t>Annual Dues</t>
  </si>
  <si>
    <t>Assumptions</t>
  </si>
  <si>
    <t> Exclusive Resorts</t>
  </si>
  <si>
    <t> 80% current membership fee</t>
  </si>
  <si>
    <t> Quintess </t>
  </si>
  <si>
    <t>Initial Fee</t>
  </si>
  <si>
    <t>Nights</t>
  </si>
  <si>
    <t>Nightly Fees</t>
  </si>
  <si>
    <t>Annual Dues/ night</t>
  </si>
  <si>
    <t>Opp Cost/ night</t>
  </si>
  <si>
    <t>Non Refundable Initial / night</t>
  </si>
  <si>
    <t>Nightly Fee</t>
  </si>
  <si>
    <t>Years of Ownership</t>
  </si>
  <si>
    <t>(Opportunity) Cost of Capital</t>
  </si>
  <si>
    <t>p.a.</t>
  </si>
  <si>
    <t>Tier</t>
  </si>
  <si>
    <t>Club</t>
  </si>
  <si>
    <t>Total Cost per Night</t>
  </si>
  <si>
    <t xml:space="preserve">Some memberships have "unlimited" nights of use, but are subject to the clubs reservation rules. In these cases, where there is no specific number of nights with a plan we've assumed 30 days a year of usage. </t>
  </si>
  <si>
    <t>Days/Nights Usage</t>
  </si>
  <si>
    <t xml:space="preserve"> if plan offers "unlimited" usage</t>
  </si>
  <si>
    <r>
      <t xml:space="preserve">1. </t>
    </r>
    <r>
      <rPr>
        <b/>
        <sz val="12"/>
        <rFont val="Arial"/>
        <family val="2"/>
      </rPr>
      <t>Annual Fees:</t>
    </r>
    <r>
      <rPr>
        <sz val="12"/>
        <rFont val="Arial"/>
        <family val="2"/>
      </rPr>
      <t xml:space="preserve"> These are divided by the number of days in the plan or tier of membership, to produce a cost per night. </t>
    </r>
  </si>
  <si>
    <t>We apply an interest rate to this capital to produce an "Opportunity Cost" of having this capital used for membership rather than being invested.</t>
  </si>
  <si>
    <r>
      <t xml:space="preserve">2. </t>
    </r>
    <r>
      <rPr>
        <b/>
        <sz val="12"/>
        <rFont val="Arial"/>
        <family val="2"/>
      </rPr>
      <t>Opportunity Cost:</t>
    </r>
    <r>
      <rPr>
        <sz val="12"/>
        <rFont val="Arial"/>
        <family val="2"/>
      </rPr>
      <t xml:space="preserve"> Your initial membership fee ties up a piece of your capital assets that could otherwise be invested.</t>
    </r>
  </si>
  <si>
    <t>Refundable Portion Initial Fee</t>
  </si>
  <si>
    <t>The calculation takes the amount that is not refunded and apportions it across the nights of usage in the membership period.</t>
  </si>
  <si>
    <r>
      <t xml:space="preserve">3. </t>
    </r>
    <r>
      <rPr>
        <b/>
        <sz val="12"/>
        <rFont val="Arial"/>
        <family val="2"/>
      </rPr>
      <t>Non Refundable Initial Fee:</t>
    </r>
    <r>
      <rPr>
        <sz val="12"/>
        <rFont val="Arial"/>
        <family val="2"/>
      </rPr>
      <t xml:space="preserve"> When a member resigns from a club, they receive back a portion of their initial membership fee.</t>
    </r>
  </si>
  <si>
    <r>
      <t xml:space="preserve">4. </t>
    </r>
    <r>
      <rPr>
        <b/>
        <sz val="12"/>
        <rFont val="Arial"/>
        <family val="2"/>
      </rPr>
      <t>Nightly Fee:</t>
    </r>
    <r>
      <rPr>
        <sz val="12"/>
        <rFont val="Arial"/>
        <family val="2"/>
      </rPr>
      <t xml:space="preserve"> some of the clubs charge a per night fee for any nights that a member uses.</t>
    </r>
  </si>
  <si>
    <t>R E S U L T S</t>
  </si>
  <si>
    <t>=</t>
  </si>
  <si>
    <t>actual</t>
  </si>
  <si>
    <t xml:space="preserve"> = unlimited, assume </t>
  </si>
  <si>
    <t xml:space="preserve"> = data entry variable ie change the data in these cells to change the calculation</t>
  </si>
  <si>
    <t>When comparing the cost per night to hotel rooms remember that the destination clubs provide large family homes that typically have 3/4/5 + bedrooms.</t>
  </si>
  <si>
    <t>So to make a comparison, you can either divide the destination club cost per night by the typical number of bedrooms or multiply the hotel cost per night by the number of bedrooms you will need.</t>
  </si>
  <si>
    <t>The default interest rate in the spreadsheet is a conservative 6%. You can change this in cell B6 on the sheet "Compare DCs"</t>
  </si>
  <si>
    <t>You can adjust this 30 days to better fit your own travel patterns in cell B7</t>
  </si>
  <si>
    <t>If a given plan or tier offers "unlimited" nights of usage we've based the calculation on 30 nights of actual usage. If you know you will use more or less than this you can change this in cell B7.</t>
  </si>
  <si>
    <t>The calculation assumes a membership period of 10 years. You can alter this period eg make it 15 years or 20 years, by changing the figure in cell B5</t>
  </si>
  <si>
    <t>The calculation does not include any elements for potential appreciaition in your member deposit, but column S shows the clubs that do offer some potential appreciation.</t>
  </si>
  <si>
    <t>This is often 80% to 100% of the initial fee, or maybe related to the current value of the initial fee or related to the appreciation in the initial fee or appreciation in the property portfolio.</t>
  </si>
  <si>
    <t>Where the refundable amount includes an appreciation of the fee or appreciation of the property portfolio, we have not used this appreciation, since it is not guaranteed.</t>
  </si>
  <si>
    <t>You will usually need to pay for multiple hotel rooms to have the same sleeping accommodation.</t>
  </si>
  <si>
    <t xml:space="preserve">A. The Calculation </t>
  </si>
  <si>
    <t>B. Variables and Assumptions</t>
  </si>
  <si>
    <t>C. Notes</t>
  </si>
  <si>
    <t>from www.sherpareport.com</t>
  </si>
  <si>
    <t>From SherpaReport.com</t>
  </si>
  <si>
    <t>This calculation also excludes inflation</t>
  </si>
  <si>
    <t>(Instruction and notes on "Instructions 2" sheet/tab)</t>
  </si>
  <si>
    <t>Destination Club Cost Per Night Calculation 2</t>
  </si>
  <si>
    <t>This calculation looks at the cost per night</t>
  </si>
  <si>
    <t>Discount Rate</t>
  </si>
  <si>
    <t>Inflation</t>
  </si>
  <si>
    <t>N</t>
  </si>
  <si>
    <t>NPV &amp; Cash Flows</t>
  </si>
  <si>
    <t>Year</t>
  </si>
  <si>
    <t>Non-Refundable Fee</t>
  </si>
  <si>
    <t>Refundable Deposit*</t>
  </si>
  <si>
    <t>Total Cash Flow / Year</t>
  </si>
  <si>
    <t>NPV</t>
  </si>
  <si>
    <t>NPV Cost Per Night</t>
  </si>
  <si>
    <t>Refundable Deposit increases with current membership fee? Y/N</t>
  </si>
  <si>
    <t>(Note, Assumed to increase with rate of inflation)</t>
  </si>
  <si>
    <t>Refund Portion Increase ?</t>
  </si>
  <si>
    <t>Y</t>
  </si>
  <si>
    <t>RESULTS</t>
  </si>
  <si>
    <t>Comparison of Results</t>
  </si>
  <si>
    <t>3 Methods for Calculating Cost per Night</t>
  </si>
  <si>
    <t>Cost per 1</t>
  </si>
  <si>
    <t>Simple 2</t>
  </si>
  <si>
    <t xml:space="preserve"> applied to annual dues and value of refundable deposit if this can increase</t>
  </si>
  <si>
    <t>Years of Membership</t>
  </si>
  <si>
    <t xml:space="preserve">There are a variety of ways to do this calculation, with no one "right" way. </t>
  </si>
  <si>
    <t>The calculation (on the "Cost per Night 1" sheet/tab of this spreadsheet) has the following elements:</t>
  </si>
  <si>
    <t>Instructions &amp; Notes for "Simple Cost per Night (2)"</t>
  </si>
  <si>
    <t>Instructions &amp; Notes for "Cost per Night 1"</t>
  </si>
  <si>
    <t>The calculation (on the "Simple Cost per Night (2)" sheet/tab of this spreadsheet) has the following elements:</t>
  </si>
  <si>
    <t>Then we divide the compounded opportunity cost across the total number of nights (based on the nights in the membership plan and the number of years of membership)</t>
  </si>
  <si>
    <t>This calculation is a simpler version of the calculation on "Cost per Night (1)".</t>
  </si>
  <si>
    <t>The difference is that this calculation just takes the opportunity cost in one year and does not compound it forward.</t>
  </si>
  <si>
    <t>The other parts of the calculation for "Annual Fees", "Non Refundable Initial Fee" and Nightly Fee" are the same as in the "Cost per Night (1)" calculation.</t>
  </si>
  <si>
    <t>We then compound the interest over the years of membership - based on the years of membership that you can adjust in cell B5.</t>
  </si>
  <si>
    <t>The calculation assumes an opportunity cost of capital of 6%. You can change this in cell B6. In mid 2007 money market accounts yield about 5%, the long term return on equities is between 8-10%.</t>
  </si>
  <si>
    <t>Destination Club Cost Per Night Calculation 1</t>
  </si>
  <si>
    <t>Net Present Value per Night (Calculation 3)</t>
  </si>
  <si>
    <t xml:space="preserve">  applied to calculate NPV</t>
  </si>
  <si>
    <t>Instructions &amp; Notes for "NPV Cost per Night (3)"</t>
  </si>
  <si>
    <t>Results</t>
  </si>
  <si>
    <t>NPV Cost per Night (3)</t>
  </si>
  <si>
    <t>Simple Cost per Night (2)</t>
  </si>
  <si>
    <t>Cost per Night (1)</t>
  </si>
  <si>
    <t xml:space="preserve">Refund Portion: This calculation also takes account of whether the club refunds a fixed percentage of your initial fee or whether this amount can increase. </t>
  </si>
  <si>
    <t>The "Y" means that the club will refund an increasing portion of the initial deposit when you resign. If you put a "Y" in column G the calculation will increase the amount refunded by the rate of inflation</t>
  </si>
  <si>
    <t>The calculation assumes a membership period of 10 years. You can alter this period eg make it 15 years or 20 years, by changing the figure in cell B6</t>
  </si>
  <si>
    <t>The calculation assumes a discount rate of 6% (for the NPV calculation). You can change this in cell B4.</t>
  </si>
  <si>
    <t>You can alter this by changing the entry in column G on "NPV Cost per Night (3)" from "N" to "Y" ie No to Yes</t>
  </si>
  <si>
    <t>If a given plan or tier offers "unlimited" nights of usage we've based the calculation on 30 nights of actual usage. If you know you will use more or less than this you can change this in cell B7 on "Cost per Night (1)".</t>
  </si>
  <si>
    <t>Inflation: The calculation includes an estimate for inflation which is applied to both the annual dues, and to the value of the refundable portion of deposit (if this can increase and if column G is set to "Y")</t>
  </si>
  <si>
    <t>A. Inputs</t>
  </si>
  <si>
    <t>Instructions (1)</t>
  </si>
  <si>
    <t>Instructions (2)</t>
  </si>
  <si>
    <t>Instructions (3)</t>
  </si>
  <si>
    <r>
      <t>Instructions</t>
    </r>
    <r>
      <rPr>
        <sz val="10"/>
        <rFont val="Arial"/>
        <family val="2"/>
      </rPr>
      <t xml:space="preserve"> for each of the three calculations are on the three separate sheets/tabs:</t>
    </r>
  </si>
  <si>
    <r>
      <t xml:space="preserve">The </t>
    </r>
    <r>
      <rPr>
        <b/>
        <sz val="10"/>
        <rFont val="Arial"/>
        <family val="2"/>
      </rPr>
      <t xml:space="preserve">individual calculations </t>
    </r>
    <r>
      <rPr>
        <sz val="10"/>
        <rFont val="Arial"/>
        <family val="2"/>
      </rPr>
      <t>are on the three separate sheets/tabs:</t>
    </r>
  </si>
  <si>
    <t>Average Home Value</t>
  </si>
  <si>
    <t xml:space="preserve"> Equity Estates</t>
  </si>
  <si>
    <t>Notes</t>
  </si>
  <si>
    <t>Average # Bedrooms</t>
  </si>
  <si>
    <t>NPV 3</t>
  </si>
  <si>
    <t>The Initial Membership fee, Annual Dues, Nightly Fees, Refundable portion of the Initial Dues and the number of nights are all carried over from the inputs on the "Cost per Night (1)".</t>
  </si>
  <si>
    <t>The key elements are the structure that goes into the calculation, and by doing the calculation you then have a basis to both compare the clubs amongst each other and also to compare the clubs to alternatives such as luxury hotels and luxury villa rentals</t>
  </si>
  <si>
    <t>To help with this calculation we've included an approximate average of the number of bedrooms for each club on the "COMPARE RESULTS" sheet and have calculated a cost per bedroom.</t>
  </si>
  <si>
    <t>Membership Plan/Tier</t>
  </si>
  <si>
    <t>Off Peak Use</t>
  </si>
  <si>
    <t>Cost Per Night Per Bedroom</t>
  </si>
  <si>
    <t>Cost Per Night Per Million Value</t>
  </si>
  <si>
    <t>Cash Flows &amp; Calculations</t>
  </si>
  <si>
    <t>(See the instructions for this sheet on the tab "Instructions (3)"</t>
  </si>
  <si>
    <t>Any cell colored in yellow (like this) contains inputs or variables. You can change the assumptions or update numbers and see the feect on the results</t>
  </si>
  <si>
    <t>B</t>
  </si>
  <si>
    <t>C</t>
  </si>
  <si>
    <t xml:space="preserve"> Luxus Vacation Properties</t>
  </si>
  <si>
    <t xml:space="preserve"> A&amp;K Residence Club</t>
  </si>
  <si>
    <t>Full Membership</t>
  </si>
  <si>
    <t xml:space="preserve"> Inspirato</t>
  </si>
  <si>
    <r>
      <t xml:space="preserve">3. </t>
    </r>
    <r>
      <rPr>
        <b/>
        <sz val="12"/>
        <rFont val="Arial"/>
        <family val="2"/>
      </rPr>
      <t>Non Refundable Initial Fee:</t>
    </r>
    <r>
      <rPr>
        <sz val="12"/>
        <rFont val="Arial"/>
        <family val="2"/>
      </rPr>
      <t xml:space="preserve"> When a member resigns from a club, they may receive back a portion of their initial membership fee.</t>
    </r>
  </si>
  <si>
    <t>The model is conservative : Where the refundable amount includes an appreciation of the fee or appreciation of the property portfolio, we have not used this appreciation, since it is not guaranteed.</t>
  </si>
  <si>
    <t>The default interest rate in the spreadsheet is a conservative 4%. You can change this in cell B6 on the sheet "Cost per Night (1)"</t>
  </si>
  <si>
    <t>This spreadsheet provides 3 methods for you to calculate the cost per night for a destination club or residence fund.</t>
  </si>
  <si>
    <r>
      <t xml:space="preserve">4. </t>
    </r>
    <r>
      <rPr>
        <b/>
        <sz val="12"/>
        <rFont val="Arial"/>
        <family val="2"/>
      </rPr>
      <t>Nightly Fee:</t>
    </r>
    <r>
      <rPr>
        <sz val="12"/>
        <rFont val="Arial"/>
        <family val="2"/>
      </rPr>
      <t xml:space="preserve"> some of the clubs charge a fixed per night fee for any nights that a member uses.</t>
    </r>
  </si>
  <si>
    <t>The calculation assumes an opportunity cost of capital of 4%. You can change this in cell B6. In 2012 money market accounts yield about 1%, the long term return on equities is between 7-9%.</t>
  </si>
  <si>
    <t>The clubs also provide a full level of pre-trip and during trip concierge and planning services as part of their membership fees. So when comparing alternatives remember to consider the value of these services.</t>
  </si>
  <si>
    <t>Advisory: Unless you're quite financially and quantitatively oriented this spreadsheet may be too detailed. Feel free to share it with your financial advisor if you do want to go into the model in depth.</t>
  </si>
  <si>
    <t>This third calculation looks at your cash flows as a member to calculate a Net Present Value (NPV) for the cash flows, and then divides this by the number of nights in your membership to calculate a (NPV) cost per night.</t>
  </si>
  <si>
    <t>Avge  Nightly Fees</t>
  </si>
  <si>
    <t>Base</t>
  </si>
  <si>
    <t>This is sometimes a fixed percent of the initial fee, or maybe related to the appreciation in the share value or appreciation in the property portfolio.</t>
  </si>
  <si>
    <t>For Ritz-Carlton Destination Club, we have not included any calculations since the club uses a points system which varies by resort, by residence type by location. There are just too many variables to include in this model.</t>
  </si>
  <si>
    <t>(Instruction and notes on "Instructions (1)" sheet/tab)</t>
  </si>
  <si>
    <t>Also read the other notes on Instructions (1)</t>
  </si>
  <si>
    <t>Platinum Fund</t>
  </si>
  <si>
    <t xml:space="preserve"> Equity Residences</t>
  </si>
  <si>
    <t>For Inspirato we have assumed that you travel for 3 weeks with the club, one of these weeks would be a peak holiday week. The average nightly rates used are the ones provided by the club. Check some of the club properties to see how these average rates compare with the properties you would like to stay at.</t>
  </si>
  <si>
    <t>For Quintess &amp; Exclusive Resorts members pay extra non-refundable deposits for Holiday/Peak reservation periods. The model above assumes that a member has bought some of these for the "Holiday" plans above</t>
  </si>
  <si>
    <t xml:space="preserve">Executive </t>
  </si>
  <si>
    <t>Elite</t>
  </si>
  <si>
    <t>Advantage</t>
  </si>
  <si>
    <t xml:space="preserve"> Solstice Collection</t>
  </si>
  <si>
    <t>Signature</t>
  </si>
  <si>
    <t>Sky</t>
  </si>
  <si>
    <t xml:space="preserve"> Destination M</t>
  </si>
  <si>
    <t>Gold</t>
  </si>
  <si>
    <t>Silver</t>
  </si>
  <si>
    <t>NOTES</t>
  </si>
  <si>
    <t>Destination M prices its shares in Can$. We have converted them to US$ at an exchange rate of 0.80</t>
  </si>
  <si>
    <t xml:space="preserve">A    </t>
  </si>
  <si>
    <t>The average nightly fee for Inspirato is a best estimate. The nightly rates vary significantly from hundreds to thousands of dollars, depending on where and when you travel.</t>
  </si>
  <si>
    <t>Solstice members get an additional set of space available days equal to their base nights. So Signature members have 14 advance nights and 14 space available for a total of 28 nights. The space available nights are not included in the above nightly rates calculation.</t>
  </si>
  <si>
    <t>21-5 annual dues cover basic annual operating costs and maintenance, but do not cover major long term repairs such as a new roof.</t>
  </si>
  <si>
    <t>30 Year</t>
  </si>
  <si>
    <t>10 year</t>
  </si>
  <si>
    <t>Pass</t>
  </si>
  <si>
    <t xml:space="preserve"> My 5 Homes</t>
  </si>
  <si>
    <t xml:space="preserve"> Homeslice</t>
  </si>
  <si>
    <t xml:space="preserve"> 21-5 (Europe)</t>
  </si>
  <si>
    <t xml:space="preserve"> </t>
  </si>
  <si>
    <t>Last Updated Feb 2023</t>
  </si>
  <si>
    <t>The nightly rate at Inspirato varies enormously. The model uses $2,000 as a typical value. Feel free to change it.</t>
  </si>
  <si>
    <t>The overall standard model is based on membership lasting 10 years, but ER member selects 30 years upfront for the 30 year plan, so to get a true cost per night change cell B5 to 30 and review the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</si>
</sst>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3" formatCode="_(* #,##0.00_);_(* \(#,##0.00\);_(* &quot;-&quot;??_);_(@_)"/>
    <numFmt numFmtId="164" formatCode="0.0%"/>
    <numFmt numFmtId="165" formatCode="_(* #,##0.0_);_(* \(#,##0.0\);_(* &quot;-&quot;??_);_(@_)"/>
    <numFmt numFmtId="166" formatCode="_(* #,##0_);_(* \(#,##0\);_(* &quot;-&quot;??_);_(@_)"/>
    <numFmt numFmtId="167" formatCode="0_);\(0\)"/>
  </numFmts>
  <fonts count="20" x14ac:knownFonts="1">
    <font>
      <sz val="10"/>
      <name val="Arial"/>
    </font>
    <font>
      <sz val="10"/>
      <name val="Arial"/>
      <family val="2"/>
    </font>
    <font>
      <b/>
      <sz val="11"/>
      <name val="Arial"/>
      <family val="2"/>
    </font>
    <font>
      <b/>
      <sz val="12"/>
      <name val="Arial"/>
      <family val="2"/>
    </font>
    <font>
      <b/>
      <sz val="14"/>
      <name val="Arial"/>
      <family val="2"/>
    </font>
    <font>
      <sz val="12"/>
      <name val="Arial"/>
      <family val="2"/>
    </font>
    <font>
      <sz val="10"/>
      <name val="Arial"/>
      <family val="2"/>
    </font>
    <font>
      <b/>
      <sz val="13"/>
      <name val="Arial"/>
      <family val="2"/>
    </font>
    <font>
      <sz val="8"/>
      <name val="Arial"/>
      <family val="2"/>
    </font>
    <font>
      <b/>
      <sz val="18"/>
      <name val="Arial"/>
      <family val="2"/>
    </font>
    <font>
      <sz val="10"/>
      <color indexed="12"/>
      <name val="Arial"/>
      <family val="2"/>
    </font>
    <font>
      <b/>
      <sz val="10"/>
      <name val="Arial"/>
      <family val="2"/>
    </font>
    <font>
      <i/>
      <sz val="10"/>
      <name val="Arial"/>
      <family val="2"/>
    </font>
    <font>
      <sz val="9"/>
      <name val="Arial"/>
      <family val="2"/>
    </font>
    <font>
      <b/>
      <sz val="9"/>
      <color indexed="48"/>
      <name val="Arial"/>
      <family val="2"/>
    </font>
    <font>
      <b/>
      <sz val="8"/>
      <name val="Arial"/>
      <family val="2"/>
    </font>
    <font>
      <sz val="9"/>
      <color indexed="81"/>
      <name val="Tahoma"/>
      <family val="2"/>
    </font>
    <font>
      <b/>
      <sz val="9"/>
      <color indexed="81"/>
      <name val="Tahoma"/>
      <family val="2"/>
    </font>
    <font>
      <sz val="10"/>
      <name val="Arial"/>
      <family val="2"/>
    </font>
    <font>
      <sz val="10"/>
      <name val="Arial"/>
      <family val="2"/>
    </font>
  </fonts>
  <fills count="8">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8"/>
        <bgColor indexed="64"/>
      </patternFill>
    </fill>
    <fill>
      <patternFill patternType="solid">
        <fgColor theme="0" tint="-0.249977111117893"/>
        <bgColor indexed="64"/>
      </patternFill>
    </fill>
    <fill>
      <patternFill patternType="solid">
        <fgColor rgb="FFFFFF99"/>
        <bgColor indexed="64"/>
      </patternFill>
    </fill>
    <fill>
      <patternFill patternType="solid">
        <fgColor rgb="FFFFC000"/>
        <bgColor indexed="64"/>
      </patternFill>
    </fill>
  </fills>
  <borders count="2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0">
    <xf numFmtId="0" fontId="0" fillId="0" borderId="0" xfId="0"/>
    <xf numFmtId="5" fontId="0" fillId="0" borderId="0" xfId="0" applyNumberFormat="1"/>
    <xf numFmtId="9" fontId="0" fillId="0" borderId="0" xfId="2" applyFont="1"/>
    <xf numFmtId="5" fontId="0" fillId="2" borderId="0" xfId="0" applyNumberFormat="1" applyFill="1"/>
    <xf numFmtId="164" fontId="0" fillId="2" borderId="0" xfId="2" applyNumberFormat="1" applyFont="1" applyFill="1"/>
    <xf numFmtId="9" fontId="0" fillId="2" borderId="0" xfId="2" applyFont="1" applyFill="1"/>
    <xf numFmtId="166" fontId="0" fillId="2" borderId="0" xfId="1" applyNumberFormat="1" applyFont="1" applyFill="1"/>
    <xf numFmtId="0" fontId="3" fillId="0" borderId="0" xfId="0" applyFont="1"/>
    <xf numFmtId="0" fontId="0" fillId="0" borderId="1" xfId="0" applyBorder="1" applyAlignment="1">
      <alignment horizontal="center"/>
    </xf>
    <xf numFmtId="0" fontId="0" fillId="2" borderId="0" xfId="0" applyFill="1"/>
    <xf numFmtId="0" fontId="0" fillId="3" borderId="0" xfId="0" applyFill="1"/>
    <xf numFmtId="0" fontId="4" fillId="0" borderId="0" xfId="0" applyFont="1"/>
    <xf numFmtId="0" fontId="0" fillId="0" borderId="1" xfId="0" applyBorder="1"/>
    <xf numFmtId="0" fontId="0" fillId="0" borderId="1" xfId="0" applyBorder="1" applyAlignment="1">
      <alignment horizontal="center" wrapText="1"/>
    </xf>
    <xf numFmtId="0" fontId="2" fillId="0" borderId="1" xfId="0" applyFont="1" applyBorder="1" applyAlignment="1">
      <alignment horizontal="center" wrapText="1"/>
    </xf>
    <xf numFmtId="167" fontId="0" fillId="0" borderId="0" xfId="0" applyNumberFormat="1"/>
    <xf numFmtId="0" fontId="5" fillId="0" borderId="0" xfId="0" applyFont="1"/>
    <xf numFmtId="0" fontId="0" fillId="0" borderId="0" xfId="0" applyAlignment="1">
      <alignment horizontal="left" vertical="top" wrapText="1"/>
    </xf>
    <xf numFmtId="0" fontId="7" fillId="0" borderId="0" xfId="0" applyFont="1"/>
    <xf numFmtId="0" fontId="6" fillId="0" borderId="0" xfId="0" quotePrefix="1" applyFont="1" applyAlignment="1">
      <alignmen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Alignment="1">
      <alignment horizontal="center" wrapText="1"/>
    </xf>
    <xf numFmtId="5" fontId="0" fillId="0" borderId="0" xfId="1" applyNumberFormat="1" applyFont="1" applyBorder="1"/>
    <xf numFmtId="0" fontId="6" fillId="0" borderId="5" xfId="0" applyFont="1" applyBorder="1"/>
    <xf numFmtId="0" fontId="0" fillId="0" borderId="8" xfId="0" applyBorder="1"/>
    <xf numFmtId="0" fontId="0" fillId="0" borderId="9" xfId="0" applyBorder="1"/>
    <xf numFmtId="0" fontId="0" fillId="0" borderId="10" xfId="0" applyBorder="1"/>
    <xf numFmtId="0" fontId="0" fillId="0" borderId="0" xfId="0" quotePrefix="1"/>
    <xf numFmtId="166" fontId="0" fillId="0" borderId="0" xfId="0" applyNumberFormat="1"/>
    <xf numFmtId="166" fontId="0" fillId="0" borderId="0" xfId="1" applyNumberFormat="1" applyFont="1" applyFill="1"/>
    <xf numFmtId="167" fontId="0" fillId="2" borderId="0" xfId="0" applyNumberFormat="1" applyFill="1"/>
    <xf numFmtId="0" fontId="8" fillId="0" borderId="0" xfId="0" applyFont="1"/>
    <xf numFmtId="1" fontId="0" fillId="0" borderId="0" xfId="0" applyNumberFormat="1"/>
    <xf numFmtId="0" fontId="5" fillId="0" borderId="0" xfId="0" applyFont="1" applyAlignment="1">
      <alignment horizontal="left" vertical="center" wrapText="1"/>
    </xf>
    <xf numFmtId="0" fontId="9" fillId="0" borderId="0" xfId="0" applyFont="1"/>
    <xf numFmtId="0" fontId="10" fillId="0" borderId="0" xfId="0" applyFont="1"/>
    <xf numFmtId="164" fontId="1" fillId="2" borderId="0" xfId="2" applyNumberFormat="1" applyFill="1"/>
    <xf numFmtId="166" fontId="1" fillId="2" borderId="0" xfId="1" applyNumberFormat="1" applyFill="1"/>
    <xf numFmtId="166" fontId="1" fillId="0" borderId="0" xfId="1" applyNumberFormat="1" applyFill="1"/>
    <xf numFmtId="5" fontId="1" fillId="0" borderId="0" xfId="1" applyNumberFormat="1" applyBorder="1"/>
    <xf numFmtId="9" fontId="1" fillId="0" borderId="0" xfId="2"/>
    <xf numFmtId="0" fontId="11" fillId="0" borderId="0" xfId="0" applyFont="1"/>
    <xf numFmtId="0" fontId="0" fillId="0" borderId="0" xfId="0" applyAlignment="1">
      <alignment horizontal="left"/>
    </xf>
    <xf numFmtId="9" fontId="0" fillId="2" borderId="0" xfId="0" applyNumberFormat="1" applyFill="1"/>
    <xf numFmtId="0" fontId="0" fillId="0" borderId="0" xfId="0" quotePrefix="1" applyAlignment="1">
      <alignment horizontal="left"/>
    </xf>
    <xf numFmtId="0" fontId="0" fillId="2" borderId="0" xfId="0" applyFill="1" applyAlignment="1">
      <alignment horizontal="center"/>
    </xf>
    <xf numFmtId="0" fontId="2" fillId="0" borderId="0" xfId="0" applyFont="1"/>
    <xf numFmtId="0" fontId="11" fillId="0" borderId="1" xfId="0" applyFont="1" applyBorder="1" applyAlignment="1">
      <alignment horizontal="center"/>
    </xf>
    <xf numFmtId="5" fontId="0" fillId="0" borderId="1" xfId="0" applyNumberFormat="1" applyBorder="1"/>
    <xf numFmtId="0" fontId="12" fillId="0" borderId="0" xfId="0" applyFont="1"/>
    <xf numFmtId="5" fontId="11" fillId="0" borderId="0" xfId="0" applyNumberFormat="1" applyFont="1"/>
    <xf numFmtId="0" fontId="11" fillId="0" borderId="0" xfId="0" applyFont="1" applyAlignment="1">
      <alignment horizontal="center" wrapText="1"/>
    </xf>
    <xf numFmtId="9" fontId="0" fillId="0" borderId="0" xfId="2" applyFont="1" applyFill="1"/>
    <xf numFmtId="9" fontId="1" fillId="0" borderId="0" xfId="2" applyFill="1"/>
    <xf numFmtId="5" fontId="1" fillId="0" borderId="0" xfId="1" applyNumberFormat="1" applyFill="1" applyBorder="1"/>
    <xf numFmtId="9" fontId="0" fillId="0" borderId="0" xfId="0" applyNumberFormat="1"/>
    <xf numFmtId="9" fontId="0" fillId="0" borderId="0" xfId="0" applyNumberFormat="1" applyAlignment="1">
      <alignment horizontal="right"/>
    </xf>
    <xf numFmtId="5" fontId="0" fillId="0" borderId="0" xfId="0" applyNumberFormat="1" applyAlignment="1">
      <alignment horizontal="right"/>
    </xf>
    <xf numFmtId="0" fontId="0" fillId="0" borderId="0" xfId="0" applyAlignment="1">
      <alignment horizontal="right"/>
    </xf>
    <xf numFmtId="9" fontId="0" fillId="0" borderId="0" xfId="2" applyFont="1" applyFill="1" applyBorder="1"/>
    <xf numFmtId="5" fontId="0" fillId="0" borderId="0" xfId="1" applyNumberFormat="1" applyFont="1" applyFill="1" applyBorder="1"/>
    <xf numFmtId="0" fontId="0" fillId="0" borderId="11" xfId="0" quotePrefix="1" applyBorder="1" applyAlignment="1">
      <alignment horizontal="left"/>
    </xf>
    <xf numFmtId="0" fontId="0" fillId="0" borderId="12" xfId="0" applyBorder="1"/>
    <xf numFmtId="0" fontId="0" fillId="0" borderId="13" xfId="0" applyBorder="1"/>
    <xf numFmtId="0" fontId="0" fillId="0" borderId="14" xfId="0" applyBorder="1"/>
    <xf numFmtId="0" fontId="0" fillId="0" borderId="15" xfId="0" applyBorder="1"/>
    <xf numFmtId="0" fontId="2" fillId="0" borderId="14" xfId="0" applyFont="1" applyBorder="1"/>
    <xf numFmtId="0" fontId="2" fillId="0" borderId="15" xfId="0" applyFont="1" applyBorder="1"/>
    <xf numFmtId="0" fontId="0" fillId="0" borderId="14" xfId="0" applyBorder="1" applyAlignment="1">
      <alignment horizontal="center" wrapText="1"/>
    </xf>
    <xf numFmtId="0" fontId="0" fillId="0" borderId="0" xfId="0" applyAlignment="1">
      <alignment horizontal="center"/>
    </xf>
    <xf numFmtId="0" fontId="11" fillId="0" borderId="15" xfId="0" applyFont="1" applyBorder="1" applyAlignment="1">
      <alignment horizontal="center" wrapText="1"/>
    </xf>
    <xf numFmtId="0" fontId="0" fillId="0" borderId="15" xfId="0" quotePrefix="1" applyBorder="1" applyAlignment="1">
      <alignment horizontal="left"/>
    </xf>
    <xf numFmtId="5" fontId="11" fillId="0" borderId="15" xfId="0" applyNumberFormat="1" applyFont="1" applyBorder="1"/>
    <xf numFmtId="0" fontId="0" fillId="0" borderId="16" xfId="0" applyBorder="1"/>
    <xf numFmtId="0" fontId="0" fillId="0" borderId="17" xfId="0" applyBorder="1"/>
    <xf numFmtId="49" fontId="0" fillId="0" borderId="0" xfId="0" applyNumberFormat="1"/>
    <xf numFmtId="0" fontId="11" fillId="0" borderId="1" xfId="0" applyFont="1" applyBorder="1" applyAlignment="1">
      <alignment horizontal="center" vertical="center"/>
    </xf>
    <xf numFmtId="0" fontId="11" fillId="0" borderId="0" xfId="0" applyFont="1" applyAlignment="1">
      <alignment horizontal="center" vertical="center" wrapText="1"/>
    </xf>
    <xf numFmtId="0" fontId="0" fillId="0" borderId="0" xfId="0" applyAlignment="1">
      <alignment vertical="center"/>
    </xf>
    <xf numFmtId="0" fontId="11" fillId="0" borderId="1" xfId="0" applyFont="1" applyBorder="1" applyAlignment="1">
      <alignment horizontal="center" vertical="center" wrapText="1"/>
    </xf>
    <xf numFmtId="0" fontId="11" fillId="0" borderId="0" xfId="0" applyFont="1" applyAlignment="1">
      <alignment horizontal="center" vertical="center"/>
    </xf>
    <xf numFmtId="165" fontId="0" fillId="2" borderId="0" xfId="1" applyNumberFormat="1" applyFont="1" applyFill="1"/>
    <xf numFmtId="5" fontId="0" fillId="2" borderId="0" xfId="2" applyNumberFormat="1" applyFont="1" applyFill="1"/>
    <xf numFmtId="0" fontId="11" fillId="0" borderId="0" xfId="0" applyFont="1" applyAlignment="1">
      <alignment horizontal="center"/>
    </xf>
    <xf numFmtId="0" fontId="13" fillId="0" borderId="0" xfId="0" applyFont="1"/>
    <xf numFmtId="0" fontId="14" fillId="0" borderId="0" xfId="0" applyFont="1"/>
    <xf numFmtId="0" fontId="5" fillId="2" borderId="0" xfId="0" applyFont="1" applyFill="1"/>
    <xf numFmtId="0" fontId="11" fillId="0" borderId="14" xfId="0" applyFont="1" applyBorder="1" applyAlignment="1">
      <alignment horizontal="center" vertical="center"/>
    </xf>
    <xf numFmtId="0" fontId="11" fillId="0" borderId="15" xfId="0" applyFont="1" applyBorder="1" applyAlignment="1">
      <alignment horizontal="center" vertical="center"/>
    </xf>
    <xf numFmtId="5" fontId="0" fillId="0" borderId="14" xfId="0" applyNumberFormat="1" applyBorder="1"/>
    <xf numFmtId="5" fontId="0" fillId="0" borderId="15" xfId="0" applyNumberFormat="1" applyBorder="1"/>
    <xf numFmtId="0" fontId="2" fillId="0" borderId="0" xfId="0" applyFont="1" applyAlignment="1">
      <alignment horizontal="center"/>
    </xf>
    <xf numFmtId="0" fontId="0" fillId="4" borderId="0" xfId="0" applyFill="1"/>
    <xf numFmtId="0" fontId="0" fillId="4" borderId="0" xfId="0" quotePrefix="1" applyFill="1" applyAlignment="1">
      <alignment horizontal="left"/>
    </xf>
    <xf numFmtId="0" fontId="15" fillId="0" borderId="0" xfId="0" applyFont="1"/>
    <xf numFmtId="0" fontId="0" fillId="5" borderId="0" xfId="0" applyFill="1"/>
    <xf numFmtId="0" fontId="6" fillId="0" borderId="0" xfId="0" applyFont="1"/>
    <xf numFmtId="0" fontId="6" fillId="0" borderId="1" xfId="0" applyFont="1" applyBorder="1" applyAlignment="1">
      <alignment horizontal="center" wrapText="1"/>
    </xf>
    <xf numFmtId="0" fontId="6" fillId="0" borderId="0" xfId="0" applyFont="1" applyAlignment="1">
      <alignment horizontal="left"/>
    </xf>
    <xf numFmtId="5" fontId="0" fillId="6" borderId="0" xfId="0" applyNumberFormat="1" applyFill="1"/>
    <xf numFmtId="167" fontId="0" fillId="6" borderId="0" xfId="0" applyNumberFormat="1" applyFill="1"/>
    <xf numFmtId="5" fontId="18" fillId="0" borderId="0" xfId="1" applyNumberFormat="1" applyFont="1" applyFill="1" applyBorder="1"/>
    <xf numFmtId="5" fontId="19" fillId="7" borderId="0" xfId="1" applyNumberFormat="1" applyFont="1" applyFill="1" applyBorder="1"/>
    <xf numFmtId="0" fontId="0" fillId="7" borderId="0" xfId="0" applyFill="1"/>
    <xf numFmtId="0" fontId="5" fillId="0" borderId="0" xfId="0" applyFont="1" applyAlignment="1">
      <alignment horizontal="left" vertical="center" wrapText="1"/>
    </xf>
    <xf numFmtId="0" fontId="5" fillId="0" borderId="0" xfId="0" applyFont="1" applyAlignment="1">
      <alignment horizontal="left" wrapText="1"/>
    </xf>
    <xf numFmtId="0" fontId="0" fillId="0" borderId="3" xfId="0" applyBorder="1" applyAlignment="1">
      <alignment horizontal="center"/>
    </xf>
    <xf numFmtId="0" fontId="3" fillId="0" borderId="1" xfId="0" applyFont="1" applyBorder="1" applyAlignment="1">
      <alignment horizontal="center"/>
    </xf>
    <xf numFmtId="0" fontId="4" fillId="0" borderId="9"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5" fontId="0" fillId="7" borderId="0" xfId="1" applyNumberFormat="1" applyFont="1" applyFill="1" applyBorder="1"/>
    <xf numFmtId="0" fontId="1" fillId="7" borderId="0" xfId="0" applyFont="1" applyFill="1"/>
    <xf numFmtId="166" fontId="0" fillId="6" borderId="0" xfId="1" applyNumberFormat="1" applyFont="1" applyFill="1"/>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0"/>
  <sheetViews>
    <sheetView workbookViewId="0">
      <selection activeCell="C52" sqref="C52"/>
    </sheetView>
  </sheetViews>
  <sheetFormatPr defaultRowHeight="12.5" x14ac:dyDescent="0.25"/>
  <sheetData>
    <row r="1" spans="1:17" ht="23" x14ac:dyDescent="0.5">
      <c r="A1" s="39" t="s">
        <v>76</v>
      </c>
    </row>
    <row r="2" spans="1:17" x14ac:dyDescent="0.25">
      <c r="A2" s="101" t="s">
        <v>47</v>
      </c>
    </row>
    <row r="3" spans="1:17" x14ac:dyDescent="0.25">
      <c r="A3" s="40" t="s">
        <v>133</v>
      </c>
    </row>
    <row r="4" spans="1:17" ht="18" customHeight="1" x14ac:dyDescent="0.35">
      <c r="A4" s="16" t="s">
        <v>129</v>
      </c>
    </row>
    <row r="5" spans="1:17" ht="18" customHeight="1" x14ac:dyDescent="0.35">
      <c r="A5" s="16" t="s">
        <v>73</v>
      </c>
    </row>
    <row r="6" spans="1:17" ht="36" customHeight="1" x14ac:dyDescent="0.25">
      <c r="A6" s="109" t="s">
        <v>111</v>
      </c>
      <c r="B6" s="109"/>
      <c r="C6" s="109"/>
      <c r="D6" s="109"/>
      <c r="E6" s="109"/>
      <c r="F6" s="109"/>
      <c r="G6" s="109"/>
      <c r="H6" s="109"/>
      <c r="I6" s="109"/>
      <c r="J6" s="109"/>
      <c r="K6" s="109"/>
      <c r="L6" s="109"/>
      <c r="M6" s="109"/>
      <c r="N6" s="109"/>
      <c r="O6" s="109"/>
      <c r="P6" s="109"/>
      <c r="Q6" s="109"/>
    </row>
    <row r="7" spans="1:17" ht="17.25" customHeight="1" x14ac:dyDescent="0.25">
      <c r="A7" s="38"/>
      <c r="B7" s="38"/>
      <c r="C7" s="38"/>
      <c r="D7" s="38"/>
      <c r="E7" s="38"/>
      <c r="F7" s="38"/>
      <c r="G7" s="38"/>
      <c r="H7" s="38"/>
      <c r="I7" s="38"/>
      <c r="J7" s="38"/>
      <c r="K7" s="38"/>
      <c r="L7" s="17"/>
    </row>
    <row r="8" spans="1:17" ht="15.5" x14ac:dyDescent="0.35">
      <c r="A8" s="7"/>
    </row>
    <row r="9" spans="1:17" ht="18" x14ac:dyDescent="0.4">
      <c r="A9" s="11" t="s">
        <v>43</v>
      </c>
    </row>
    <row r="10" spans="1:17" ht="9.75" customHeight="1" x14ac:dyDescent="0.35">
      <c r="A10" s="18"/>
    </row>
    <row r="11" spans="1:17" ht="15.5" x14ac:dyDescent="0.35">
      <c r="A11" s="16" t="s">
        <v>74</v>
      </c>
    </row>
    <row r="12" spans="1:17" ht="10.5" customHeight="1" x14ac:dyDescent="0.35">
      <c r="A12" s="16"/>
    </row>
    <row r="13" spans="1:17" ht="15.5" x14ac:dyDescent="0.35">
      <c r="A13" s="16" t="s">
        <v>21</v>
      </c>
    </row>
    <row r="14" spans="1:17" ht="34.5" customHeight="1" x14ac:dyDescent="0.25">
      <c r="A14" s="109" t="s">
        <v>18</v>
      </c>
      <c r="B14" s="109"/>
      <c r="C14" s="109"/>
      <c r="D14" s="109"/>
      <c r="E14" s="109"/>
      <c r="F14" s="109"/>
      <c r="G14" s="109"/>
      <c r="H14" s="109"/>
      <c r="I14" s="109"/>
      <c r="J14" s="109"/>
      <c r="K14" s="109"/>
      <c r="L14" s="109"/>
      <c r="M14" s="109"/>
      <c r="N14" s="109"/>
      <c r="O14" s="109"/>
    </row>
    <row r="15" spans="1:17" ht="15.5" x14ac:dyDescent="0.35">
      <c r="A15" s="16" t="s">
        <v>36</v>
      </c>
    </row>
    <row r="16" spans="1:17" ht="10.5" customHeight="1" x14ac:dyDescent="0.35">
      <c r="A16" s="16"/>
    </row>
    <row r="17" spans="1:16" ht="15.5" x14ac:dyDescent="0.35">
      <c r="A17" s="16" t="s">
        <v>23</v>
      </c>
    </row>
    <row r="18" spans="1:16" ht="15.5" x14ac:dyDescent="0.35">
      <c r="A18" s="16" t="s">
        <v>22</v>
      </c>
    </row>
    <row r="19" spans="1:16" ht="15.5" x14ac:dyDescent="0.35">
      <c r="A19" s="16" t="s">
        <v>128</v>
      </c>
    </row>
    <row r="20" spans="1:16" ht="15.5" x14ac:dyDescent="0.35">
      <c r="A20" s="16" t="s">
        <v>82</v>
      </c>
    </row>
    <row r="21" spans="1:16" ht="15.5" x14ac:dyDescent="0.35">
      <c r="A21" s="16" t="s">
        <v>78</v>
      </c>
    </row>
    <row r="22" spans="1:16" ht="10.5" customHeight="1" x14ac:dyDescent="0.35">
      <c r="A22" s="16"/>
    </row>
    <row r="23" spans="1:16" ht="15.5" x14ac:dyDescent="0.35">
      <c r="A23" s="16" t="s">
        <v>126</v>
      </c>
    </row>
    <row r="24" spans="1:16" ht="15.5" x14ac:dyDescent="0.35">
      <c r="A24" s="16" t="s">
        <v>137</v>
      </c>
    </row>
    <row r="25" spans="1:16" ht="15.5" x14ac:dyDescent="0.35">
      <c r="A25" s="16" t="s">
        <v>25</v>
      </c>
    </row>
    <row r="26" spans="1:16" ht="30" customHeight="1" x14ac:dyDescent="0.35">
      <c r="A26" s="110" t="s">
        <v>127</v>
      </c>
      <c r="B26" s="110"/>
      <c r="C26" s="110"/>
      <c r="D26" s="110"/>
      <c r="E26" s="110"/>
      <c r="F26" s="110"/>
      <c r="G26" s="110"/>
      <c r="H26" s="110"/>
      <c r="I26" s="110"/>
      <c r="J26" s="110"/>
      <c r="K26" s="110"/>
      <c r="L26" s="110"/>
      <c r="M26" s="110"/>
      <c r="N26" s="110"/>
      <c r="O26" s="110"/>
      <c r="P26" s="110"/>
    </row>
    <row r="27" spans="1:16" ht="9.75" customHeight="1" x14ac:dyDescent="0.35">
      <c r="A27" s="16"/>
    </row>
    <row r="28" spans="1:16" ht="15.5" x14ac:dyDescent="0.35">
      <c r="A28" s="16" t="s">
        <v>130</v>
      </c>
    </row>
    <row r="29" spans="1:16" ht="15.5" x14ac:dyDescent="0.35">
      <c r="A29" s="16"/>
    </row>
    <row r="30" spans="1:16" ht="15.5" x14ac:dyDescent="0.35">
      <c r="A30" s="16"/>
    </row>
    <row r="31" spans="1:16" ht="18" x14ac:dyDescent="0.4">
      <c r="A31" s="11" t="s">
        <v>44</v>
      </c>
    </row>
    <row r="33" spans="1:4" ht="15.5" x14ac:dyDescent="0.35">
      <c r="A33" s="16" t="s">
        <v>38</v>
      </c>
    </row>
    <row r="34" spans="1:4" ht="15.5" x14ac:dyDescent="0.35">
      <c r="A34" s="16" t="s">
        <v>131</v>
      </c>
    </row>
    <row r="35" spans="1:4" ht="15.5" x14ac:dyDescent="0.35">
      <c r="A35" s="16" t="s">
        <v>37</v>
      </c>
    </row>
    <row r="36" spans="1:4" ht="15.5" x14ac:dyDescent="0.35">
      <c r="A36" s="91" t="s">
        <v>119</v>
      </c>
      <c r="B36" s="9"/>
      <c r="C36" s="9"/>
      <c r="D36" s="9"/>
    </row>
    <row r="37" spans="1:4" ht="15.5" x14ac:dyDescent="0.35">
      <c r="A37" s="16"/>
    </row>
    <row r="38" spans="1:4" ht="18" x14ac:dyDescent="0.4">
      <c r="A38" s="11" t="s">
        <v>45</v>
      </c>
    </row>
    <row r="40" spans="1:4" ht="15.5" x14ac:dyDescent="0.35">
      <c r="A40" s="16" t="s">
        <v>33</v>
      </c>
    </row>
    <row r="41" spans="1:4" ht="15.5" x14ac:dyDescent="0.35">
      <c r="A41" s="16" t="s">
        <v>42</v>
      </c>
    </row>
    <row r="42" spans="1:4" ht="15.5" x14ac:dyDescent="0.35">
      <c r="A42" s="16" t="s">
        <v>34</v>
      </c>
    </row>
    <row r="43" spans="1:4" ht="15.5" x14ac:dyDescent="0.35">
      <c r="A43" s="16" t="s">
        <v>112</v>
      </c>
    </row>
    <row r="44" spans="1:4" ht="15.5" x14ac:dyDescent="0.35">
      <c r="A44" s="16" t="s">
        <v>132</v>
      </c>
    </row>
    <row r="45" spans="1:4" ht="15.5" x14ac:dyDescent="0.35">
      <c r="A45" s="16"/>
    </row>
    <row r="46" spans="1:4" ht="15.5" x14ac:dyDescent="0.35">
      <c r="A46" s="16" t="s">
        <v>48</v>
      </c>
    </row>
    <row r="48" spans="1:4" ht="15.5" x14ac:dyDescent="0.35">
      <c r="A48" s="16" t="s">
        <v>144</v>
      </c>
    </row>
    <row r="49" spans="1:1" ht="15.5" x14ac:dyDescent="0.35">
      <c r="A49" s="16" t="s">
        <v>143</v>
      </c>
    </row>
    <row r="50" spans="1:1" ht="15.5" x14ac:dyDescent="0.35">
      <c r="A50" s="16" t="s">
        <v>138</v>
      </c>
    </row>
  </sheetData>
  <mergeCells count="3">
    <mergeCell ref="A14:O14"/>
    <mergeCell ref="A26:P26"/>
    <mergeCell ref="A6:Q6"/>
  </mergeCells>
  <phoneticPr fontId="0" type="noConversion"/>
  <pageMargins left="0.75" right="0.75" top="1" bottom="1" header="0.5" footer="0.5"/>
  <pageSetup orientation="portrait" horizontalDpi="4294967293" r:id="rId1"/>
  <headerFooter alignWithMargins="0">
    <oddFooter>&amp;Ccopyright www.sherpareport.com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06"/>
  <sheetViews>
    <sheetView tabSelected="1" workbookViewId="0">
      <selection activeCell="S23" sqref="S1:S1048576"/>
    </sheetView>
  </sheetViews>
  <sheetFormatPr defaultRowHeight="12.5" x14ac:dyDescent="0.25"/>
  <cols>
    <col min="1" max="1" width="28.81640625" customWidth="1"/>
    <col min="2" max="2" width="19.453125" customWidth="1"/>
    <col min="3" max="3" width="15.1796875" customWidth="1"/>
    <col min="4" max="5" width="14" customWidth="1"/>
    <col min="6" max="6" width="11.7265625" customWidth="1"/>
    <col min="8" max="8" width="9.81640625" customWidth="1"/>
    <col min="9" max="9" width="4.453125" customWidth="1"/>
    <col min="10" max="10" width="2.7265625" customWidth="1"/>
    <col min="11" max="14" width="11" customWidth="1"/>
    <col min="15" max="15" width="2.81640625" customWidth="1"/>
    <col min="16" max="16" width="10.453125" customWidth="1"/>
    <col min="17" max="17" width="2.453125" customWidth="1"/>
    <col min="18" max="18" width="3.08984375" customWidth="1"/>
    <col min="19" max="19" width="109.1796875" customWidth="1"/>
  </cols>
  <sheetData>
    <row r="1" spans="1:19" ht="18" x14ac:dyDescent="0.4">
      <c r="A1" s="11" t="s">
        <v>84</v>
      </c>
      <c r="E1" s="40" t="s">
        <v>46</v>
      </c>
      <c r="N1" s="99" t="s">
        <v>167</v>
      </c>
    </row>
    <row r="2" spans="1:19" ht="15.75" customHeight="1" x14ac:dyDescent="0.25">
      <c r="A2" s="19" t="s">
        <v>139</v>
      </c>
    </row>
    <row r="3" spans="1:19" ht="8.25" customHeight="1" x14ac:dyDescent="0.25">
      <c r="A3" s="19"/>
    </row>
    <row r="4" spans="1:19" ht="15.75" customHeight="1" x14ac:dyDescent="0.35">
      <c r="A4" s="7" t="s">
        <v>1</v>
      </c>
    </row>
    <row r="5" spans="1:19" x14ac:dyDescent="0.25">
      <c r="A5" t="s">
        <v>72</v>
      </c>
      <c r="B5" s="9">
        <v>10</v>
      </c>
    </row>
    <row r="6" spans="1:19" x14ac:dyDescent="0.25">
      <c r="A6" t="s">
        <v>13</v>
      </c>
      <c r="B6" s="4">
        <v>0.04</v>
      </c>
      <c r="C6" t="s">
        <v>14</v>
      </c>
    </row>
    <row r="7" spans="1:19" ht="13" thickBot="1" x14ac:dyDescent="0.3">
      <c r="A7" t="s">
        <v>19</v>
      </c>
      <c r="B7" s="6">
        <v>30</v>
      </c>
      <c r="C7" t="s">
        <v>20</v>
      </c>
    </row>
    <row r="8" spans="1:19" x14ac:dyDescent="0.25">
      <c r="B8" s="34"/>
      <c r="J8" s="20"/>
      <c r="K8" s="21"/>
      <c r="L8" s="111" t="s">
        <v>28</v>
      </c>
      <c r="M8" s="111"/>
      <c r="N8" s="111"/>
      <c r="O8" s="111"/>
      <c r="P8" s="21"/>
      <c r="Q8" s="22"/>
    </row>
    <row r="9" spans="1:19" x14ac:dyDescent="0.25">
      <c r="B9" s="34"/>
      <c r="J9" s="23"/>
      <c r="Q9" s="24"/>
    </row>
    <row r="10" spans="1:19" ht="38" x14ac:dyDescent="0.3">
      <c r="A10" s="12" t="s">
        <v>16</v>
      </c>
      <c r="B10" s="12" t="s">
        <v>113</v>
      </c>
      <c r="C10" s="8" t="s">
        <v>5</v>
      </c>
      <c r="D10" s="8" t="s">
        <v>0</v>
      </c>
      <c r="E10" s="102" t="s">
        <v>135</v>
      </c>
      <c r="F10" s="13" t="s">
        <v>24</v>
      </c>
      <c r="G10" s="8" t="s">
        <v>6</v>
      </c>
      <c r="H10" s="13" t="s">
        <v>108</v>
      </c>
      <c r="I10" s="12"/>
      <c r="J10" s="25"/>
      <c r="K10" s="13" t="s">
        <v>8</v>
      </c>
      <c r="L10" s="13" t="s">
        <v>9</v>
      </c>
      <c r="M10" s="13" t="s">
        <v>10</v>
      </c>
      <c r="N10" s="13" t="s">
        <v>11</v>
      </c>
      <c r="O10" s="26" t="s">
        <v>29</v>
      </c>
      <c r="P10" s="14" t="s">
        <v>17</v>
      </c>
      <c r="Q10" s="24"/>
      <c r="S10" s="12" t="s">
        <v>107</v>
      </c>
    </row>
    <row r="11" spans="1:19" x14ac:dyDescent="0.25">
      <c r="J11" s="23"/>
      <c r="Q11" s="24"/>
    </row>
    <row r="12" spans="1:19" x14ac:dyDescent="0.25">
      <c r="A12" s="101" t="s">
        <v>163</v>
      </c>
      <c r="B12" s="101" t="s">
        <v>136</v>
      </c>
      <c r="C12" s="3">
        <v>395000</v>
      </c>
      <c r="D12" s="3">
        <v>15000</v>
      </c>
      <c r="E12" s="3">
        <v>0</v>
      </c>
      <c r="F12" s="5">
        <v>1</v>
      </c>
      <c r="G12" s="35">
        <v>84</v>
      </c>
      <c r="H12" s="6">
        <v>2</v>
      </c>
      <c r="J12" s="23"/>
      <c r="K12" s="27">
        <f t="shared" ref="K12:K43" si="0">+D12/G12</f>
        <v>178.57142857142858</v>
      </c>
      <c r="L12" s="1">
        <f t="shared" ref="L12:L43" si="1">((POWER(1+B$6,B$5)-1)*C12)/(B$5*G12)</f>
        <v>225.82915778898345</v>
      </c>
      <c r="M12" s="27">
        <f t="shared" ref="M12:M45" si="2">+(C12*(1-F12))/(B$5*G12)</f>
        <v>0</v>
      </c>
      <c r="N12" s="27">
        <f t="shared" ref="N12:N46" si="3">+E12</f>
        <v>0</v>
      </c>
      <c r="O12" s="27"/>
      <c r="P12" s="27">
        <f t="shared" ref="P12:P45" si="4">SUM(K12:N12)</f>
        <v>404.40058636041203</v>
      </c>
      <c r="Q12" s="24"/>
    </row>
    <row r="13" spans="1:19" hidden="1" x14ac:dyDescent="0.25">
      <c r="A13" s="100" t="s">
        <v>123</v>
      </c>
      <c r="B13" s="47">
        <v>15</v>
      </c>
      <c r="C13" s="3">
        <v>175000</v>
      </c>
      <c r="D13" s="3">
        <f>865*15</f>
        <v>12975</v>
      </c>
      <c r="E13" s="3">
        <v>0</v>
      </c>
      <c r="F13" s="5">
        <v>1</v>
      </c>
      <c r="G13" s="35">
        <v>15</v>
      </c>
      <c r="H13" s="6">
        <v>3</v>
      </c>
      <c r="J13" s="23"/>
      <c r="K13" s="27">
        <f>+D13/G13</f>
        <v>865</v>
      </c>
      <c r="L13" s="1">
        <f>((POWER(1+B$6,B$5)-1)*C13)/(B$5*G13)</f>
        <v>560.28499907140201</v>
      </c>
      <c r="M13" s="27">
        <f>+(C13*(1-F13))/(B$5*G13)</f>
        <v>0</v>
      </c>
      <c r="N13" s="27">
        <f>+E13</f>
        <v>0</v>
      </c>
      <c r="O13" s="27"/>
      <c r="P13" s="27">
        <f>SUM(K13:N13)</f>
        <v>1425.2849990714021</v>
      </c>
      <c r="Q13" s="24"/>
    </row>
    <row r="14" spans="1:19" hidden="1" x14ac:dyDescent="0.25">
      <c r="A14" s="100" t="s">
        <v>123</v>
      </c>
      <c r="B14" s="47">
        <v>30</v>
      </c>
      <c r="C14" s="3">
        <v>300000</v>
      </c>
      <c r="D14" s="3">
        <f>800*30</f>
        <v>24000</v>
      </c>
      <c r="E14" s="3">
        <v>0</v>
      </c>
      <c r="F14" s="5">
        <v>1</v>
      </c>
      <c r="G14" s="35">
        <v>30</v>
      </c>
      <c r="H14" s="6">
        <v>3</v>
      </c>
      <c r="J14" s="23"/>
      <c r="K14" s="27">
        <f>+D14/G14</f>
        <v>800</v>
      </c>
      <c r="L14" s="1">
        <f>((POWER(1+B$6,B$5)-1)*C14)/(B$5*G14)</f>
        <v>480.24428491834453</v>
      </c>
      <c r="M14" s="27">
        <f>+(C14*(1-F14))/(B$5*G14)</f>
        <v>0</v>
      </c>
      <c r="N14" s="27">
        <f>+E14</f>
        <v>0</v>
      </c>
      <c r="O14" s="27"/>
      <c r="P14" s="27">
        <f>SUM(K14:N14)</f>
        <v>1280.2442849183444</v>
      </c>
      <c r="Q14" s="24"/>
    </row>
    <row r="15" spans="1:19" hidden="1" x14ac:dyDescent="0.25">
      <c r="A15" s="100" t="s">
        <v>123</v>
      </c>
      <c r="B15" s="47">
        <v>45</v>
      </c>
      <c r="C15" s="3">
        <v>375000</v>
      </c>
      <c r="D15" s="3">
        <f>755*45</f>
        <v>33975</v>
      </c>
      <c r="E15" s="3">
        <v>0</v>
      </c>
      <c r="F15" s="5">
        <v>1</v>
      </c>
      <c r="G15" s="35">
        <v>45</v>
      </c>
      <c r="H15" s="6">
        <v>3</v>
      </c>
      <c r="J15" s="23"/>
      <c r="K15" s="27">
        <f>+D15/G15</f>
        <v>755</v>
      </c>
      <c r="L15" s="1">
        <f>((POWER(1+B$6,B$5)-1)*C15)/(B$5*G15)</f>
        <v>400.20357076528717</v>
      </c>
      <c r="M15" s="27">
        <f>+(C15*(1-F15))/(B$5*G15)</f>
        <v>0</v>
      </c>
      <c r="N15" s="27">
        <f>+E15</f>
        <v>0</v>
      </c>
      <c r="O15" s="27"/>
      <c r="P15" s="27">
        <f>SUM(K15:N15)</f>
        <v>1155.2035707652872</v>
      </c>
      <c r="Q15" s="24"/>
    </row>
    <row r="16" spans="1:19" hidden="1" x14ac:dyDescent="0.25">
      <c r="C16" s="3"/>
      <c r="D16" s="3"/>
      <c r="E16" s="3">
        <v>0</v>
      </c>
      <c r="F16" s="5">
        <v>1</v>
      </c>
      <c r="G16" s="35">
        <v>1</v>
      </c>
      <c r="H16" s="6">
        <v>0</v>
      </c>
      <c r="J16" s="23"/>
      <c r="K16" s="27">
        <f t="shared" si="0"/>
        <v>0</v>
      </c>
      <c r="L16" s="1">
        <f t="shared" si="1"/>
        <v>0</v>
      </c>
      <c r="M16" s="27">
        <f t="shared" si="2"/>
        <v>0</v>
      </c>
      <c r="N16" s="27">
        <f t="shared" si="3"/>
        <v>0</v>
      </c>
      <c r="O16" s="27"/>
      <c r="P16" s="27">
        <f t="shared" si="4"/>
        <v>0</v>
      </c>
      <c r="Q16" s="24"/>
      <c r="S16" t="s">
        <v>114</v>
      </c>
    </row>
    <row r="17" spans="1:24" hidden="1" x14ac:dyDescent="0.25">
      <c r="C17" s="3"/>
      <c r="D17" s="3"/>
      <c r="E17" s="3">
        <v>0</v>
      </c>
      <c r="F17" s="5">
        <v>1</v>
      </c>
      <c r="G17" s="35">
        <v>1</v>
      </c>
      <c r="H17" s="6">
        <v>0</v>
      </c>
      <c r="J17" s="23"/>
      <c r="K17" s="27">
        <f t="shared" si="0"/>
        <v>0</v>
      </c>
      <c r="L17" s="1">
        <f t="shared" si="1"/>
        <v>0</v>
      </c>
      <c r="M17" s="27">
        <f t="shared" si="2"/>
        <v>0</v>
      </c>
      <c r="N17" s="27">
        <f t="shared" si="3"/>
        <v>0</v>
      </c>
      <c r="O17" s="27"/>
      <c r="P17" s="27">
        <f t="shared" si="4"/>
        <v>0</v>
      </c>
      <c r="Q17" s="24"/>
    </row>
    <row r="18" spans="1:24" hidden="1" x14ac:dyDescent="0.25">
      <c r="C18" s="3"/>
      <c r="D18" s="3"/>
      <c r="E18" s="3">
        <v>0</v>
      </c>
      <c r="F18" s="5">
        <v>1</v>
      </c>
      <c r="G18" s="35">
        <v>1</v>
      </c>
      <c r="H18" s="6">
        <v>0</v>
      </c>
      <c r="J18" s="23"/>
      <c r="K18" s="27">
        <f t="shared" si="0"/>
        <v>0</v>
      </c>
      <c r="L18" s="1">
        <f t="shared" si="1"/>
        <v>0</v>
      </c>
      <c r="M18" s="27">
        <f t="shared" si="2"/>
        <v>0</v>
      </c>
      <c r="N18" s="27">
        <f t="shared" si="3"/>
        <v>0</v>
      </c>
      <c r="O18" s="27"/>
      <c r="P18" s="27">
        <f t="shared" si="4"/>
        <v>0</v>
      </c>
      <c r="Q18" s="24"/>
    </row>
    <row r="19" spans="1:24" hidden="1" x14ac:dyDescent="0.25">
      <c r="C19" s="3"/>
      <c r="D19" s="3"/>
      <c r="E19" s="3">
        <v>0</v>
      </c>
      <c r="F19" s="5">
        <v>0.8</v>
      </c>
      <c r="G19" s="35">
        <v>1</v>
      </c>
      <c r="H19" s="6">
        <v>4</v>
      </c>
      <c r="J19" s="23"/>
      <c r="K19" s="27">
        <f t="shared" si="0"/>
        <v>0</v>
      </c>
      <c r="L19" s="1">
        <f t="shared" si="1"/>
        <v>0</v>
      </c>
      <c r="M19" s="27">
        <f t="shared" si="2"/>
        <v>0</v>
      </c>
      <c r="N19" s="27">
        <f t="shared" si="3"/>
        <v>0</v>
      </c>
      <c r="O19" s="27"/>
      <c r="P19" s="27">
        <f t="shared" si="4"/>
        <v>0</v>
      </c>
      <c r="Q19" s="24"/>
      <c r="S19" s="2"/>
    </row>
    <row r="20" spans="1:24" hidden="1" x14ac:dyDescent="0.25">
      <c r="C20" s="3"/>
      <c r="D20" s="3"/>
      <c r="E20" s="3">
        <v>0</v>
      </c>
      <c r="F20" s="5">
        <v>0.8</v>
      </c>
      <c r="G20" s="35">
        <v>1</v>
      </c>
      <c r="H20" s="6">
        <v>4</v>
      </c>
      <c r="J20" s="23"/>
      <c r="K20" s="27">
        <f t="shared" si="0"/>
        <v>0</v>
      </c>
      <c r="L20" s="1">
        <f t="shared" si="1"/>
        <v>0</v>
      </c>
      <c r="M20" s="27">
        <f t="shared" si="2"/>
        <v>0</v>
      </c>
      <c r="N20" s="27">
        <f t="shared" si="3"/>
        <v>0</v>
      </c>
      <c r="O20" s="27"/>
      <c r="P20" s="27">
        <f t="shared" si="4"/>
        <v>0</v>
      </c>
      <c r="Q20" s="24"/>
      <c r="S20" s="2"/>
    </row>
    <row r="21" spans="1:24" hidden="1" x14ac:dyDescent="0.25">
      <c r="C21" s="3"/>
      <c r="D21" s="3"/>
      <c r="E21" s="3">
        <v>0</v>
      </c>
      <c r="F21" s="5">
        <v>0.8</v>
      </c>
      <c r="G21" s="35">
        <v>1</v>
      </c>
      <c r="H21" s="6">
        <v>4</v>
      </c>
      <c r="J21" s="23"/>
      <c r="K21" s="27">
        <f t="shared" si="0"/>
        <v>0</v>
      </c>
      <c r="L21" s="1">
        <f t="shared" si="1"/>
        <v>0</v>
      </c>
      <c r="M21" s="27">
        <f t="shared" si="2"/>
        <v>0</v>
      </c>
      <c r="N21" s="27">
        <f t="shared" si="3"/>
        <v>0</v>
      </c>
      <c r="O21" s="27"/>
      <c r="P21" s="27">
        <f t="shared" si="4"/>
        <v>0</v>
      </c>
      <c r="Q21" s="24"/>
      <c r="S21" s="2"/>
    </row>
    <row r="22" spans="1:24" hidden="1" x14ac:dyDescent="0.25">
      <c r="C22" s="3"/>
      <c r="D22" s="3"/>
      <c r="E22" s="3">
        <v>0</v>
      </c>
      <c r="F22" s="5">
        <v>0.8</v>
      </c>
      <c r="G22" s="35">
        <v>1</v>
      </c>
      <c r="H22" s="6">
        <v>0</v>
      </c>
      <c r="J22" s="23"/>
      <c r="K22" s="27">
        <f t="shared" si="0"/>
        <v>0</v>
      </c>
      <c r="L22" s="1">
        <f t="shared" si="1"/>
        <v>0</v>
      </c>
      <c r="M22" s="27">
        <f t="shared" si="2"/>
        <v>0</v>
      </c>
      <c r="N22" s="27">
        <f t="shared" si="3"/>
        <v>0</v>
      </c>
      <c r="O22" s="27"/>
      <c r="P22" s="27">
        <f t="shared" si="4"/>
        <v>0</v>
      </c>
      <c r="Q22" s="24"/>
      <c r="S22" s="2"/>
    </row>
    <row r="23" spans="1:24" x14ac:dyDescent="0.25">
      <c r="A23" t="s">
        <v>106</v>
      </c>
      <c r="B23" t="s">
        <v>145</v>
      </c>
      <c r="C23" s="104">
        <v>347500</v>
      </c>
      <c r="D23" s="104">
        <v>17999</v>
      </c>
      <c r="E23" s="3">
        <v>0</v>
      </c>
      <c r="F23" s="5">
        <v>1</v>
      </c>
      <c r="G23" s="35">
        <v>15</v>
      </c>
      <c r="H23" s="6">
        <v>4</v>
      </c>
      <c r="J23" s="23"/>
      <c r="K23" s="27">
        <f t="shared" si="0"/>
        <v>1199.9333333333334</v>
      </c>
      <c r="L23" s="1">
        <f t="shared" si="1"/>
        <v>1112.5659267274982</v>
      </c>
      <c r="M23" s="27">
        <f t="shared" si="2"/>
        <v>0</v>
      </c>
      <c r="N23" s="27">
        <f t="shared" si="3"/>
        <v>0</v>
      </c>
      <c r="O23" s="27"/>
      <c r="P23" s="27">
        <f t="shared" si="4"/>
        <v>2312.4992600608316</v>
      </c>
      <c r="Q23" s="24"/>
      <c r="S23" s="2"/>
    </row>
    <row r="24" spans="1:24" x14ac:dyDescent="0.25">
      <c r="A24" t="s">
        <v>106</v>
      </c>
      <c r="B24" t="s">
        <v>146</v>
      </c>
      <c r="C24" s="104">
        <v>570000</v>
      </c>
      <c r="D24" s="104">
        <v>35700</v>
      </c>
      <c r="E24" s="3">
        <v>0</v>
      </c>
      <c r="F24" s="5">
        <v>1</v>
      </c>
      <c r="G24" s="35">
        <v>30</v>
      </c>
      <c r="H24" s="6">
        <v>4</v>
      </c>
      <c r="J24" s="23"/>
      <c r="K24" s="27">
        <f t="shared" si="0"/>
        <v>1190</v>
      </c>
      <c r="L24" s="1">
        <f t="shared" si="1"/>
        <v>912.46414134485474</v>
      </c>
      <c r="M24" s="27">
        <f t="shared" si="2"/>
        <v>0</v>
      </c>
      <c r="N24" s="27">
        <f t="shared" si="3"/>
        <v>0</v>
      </c>
      <c r="O24" s="27"/>
      <c r="P24" s="27">
        <f t="shared" si="4"/>
        <v>2102.4641413448549</v>
      </c>
      <c r="Q24" s="24"/>
      <c r="S24" s="2"/>
    </row>
    <row r="25" spans="1:24" x14ac:dyDescent="0.25">
      <c r="A25" t="s">
        <v>106</v>
      </c>
      <c r="B25" t="s">
        <v>147</v>
      </c>
      <c r="C25" s="104">
        <v>810000</v>
      </c>
      <c r="D25" s="104">
        <v>53100</v>
      </c>
      <c r="E25" s="3">
        <v>0</v>
      </c>
      <c r="F25" s="5">
        <v>1</v>
      </c>
      <c r="G25" s="35">
        <v>45</v>
      </c>
      <c r="H25" s="6">
        <v>4</v>
      </c>
      <c r="J25" s="23"/>
      <c r="K25" s="27">
        <f>+D25/G25</f>
        <v>1180</v>
      </c>
      <c r="L25" s="1">
        <f>((POWER(1+B$6,B$5)-1)*C25)/(B$5*G25)</f>
        <v>864.43971285302018</v>
      </c>
      <c r="M25" s="27">
        <f>+(C25*(1-F25))/(B$5*G25)</f>
        <v>0</v>
      </c>
      <c r="N25" s="27">
        <f>+E25</f>
        <v>0</v>
      </c>
      <c r="O25" s="27"/>
      <c r="P25" s="27">
        <f>SUM(K25:N25)</f>
        <v>2044.4397128530202</v>
      </c>
      <c r="Q25" s="24"/>
      <c r="S25" s="2"/>
    </row>
    <row r="26" spans="1:24" x14ac:dyDescent="0.25">
      <c r="A26" t="s">
        <v>2</v>
      </c>
      <c r="B26" t="s">
        <v>160</v>
      </c>
      <c r="C26" s="3">
        <v>275000</v>
      </c>
      <c r="D26" s="3">
        <f>20*1595</f>
        <v>31900</v>
      </c>
      <c r="E26" s="3">
        <v>0</v>
      </c>
      <c r="F26" s="5">
        <v>0</v>
      </c>
      <c r="G26" s="35">
        <v>20</v>
      </c>
      <c r="H26" s="119">
        <v>4</v>
      </c>
      <c r="J26" s="23"/>
      <c r="K26" s="27">
        <f t="shared" si="0"/>
        <v>1595</v>
      </c>
      <c r="L26" s="1">
        <f>((POWER(1+B$6,B$5)-1)*(C26+E26))/(B$5*G26)</f>
        <v>660.3358917627238</v>
      </c>
      <c r="M26" s="107">
        <f>+(((C26)*(1-F26)+E26))/(B$5*G26)</f>
        <v>1375</v>
      </c>
      <c r="N26" s="27">
        <v>0</v>
      </c>
      <c r="O26" s="27"/>
      <c r="P26" s="117">
        <f t="shared" si="4"/>
        <v>3630.3358917627238</v>
      </c>
      <c r="Q26" s="24"/>
      <c r="S26" s="118" t="s">
        <v>169</v>
      </c>
      <c r="T26" s="108"/>
      <c r="U26" s="108"/>
      <c r="V26" s="108"/>
      <c r="W26" s="108"/>
      <c r="X26" s="108"/>
    </row>
    <row r="27" spans="1:24" hidden="1" x14ac:dyDescent="0.25">
      <c r="C27" s="3">
        <v>0</v>
      </c>
      <c r="D27" s="3">
        <v>0</v>
      </c>
      <c r="E27" s="3">
        <v>0</v>
      </c>
      <c r="F27" s="5">
        <v>0</v>
      </c>
      <c r="G27" s="35">
        <v>40</v>
      </c>
      <c r="H27" s="119">
        <v>3.5</v>
      </c>
      <c r="J27" s="23"/>
      <c r="K27" s="27">
        <f t="shared" si="0"/>
        <v>0</v>
      </c>
      <c r="L27" s="1">
        <f>((POWER(1+B$6,B$5)-1)*(C27+E27))/(B$5*G27)</f>
        <v>0</v>
      </c>
      <c r="M27" s="27">
        <f>+(((C27)*(1-F27)+E27))/(B$5*G27)</f>
        <v>0</v>
      </c>
      <c r="N27" s="27">
        <v>0</v>
      </c>
      <c r="O27" s="27"/>
      <c r="P27" s="27">
        <f t="shared" si="4"/>
        <v>0</v>
      </c>
      <c r="Q27" s="24"/>
    </row>
    <row r="28" spans="1:24" hidden="1" x14ac:dyDescent="0.25">
      <c r="C28" s="3">
        <v>0</v>
      </c>
      <c r="D28" s="3">
        <v>0</v>
      </c>
      <c r="E28" s="3">
        <v>0</v>
      </c>
      <c r="F28" s="5">
        <v>0</v>
      </c>
      <c r="G28" s="35">
        <v>60</v>
      </c>
      <c r="H28" s="119">
        <v>3.5</v>
      </c>
      <c r="J28" s="23"/>
      <c r="K28" s="27">
        <f t="shared" si="0"/>
        <v>0</v>
      </c>
      <c r="L28" s="1">
        <f>((POWER(1+B$6,B$5)-1)*(C28+E28))/(B$5*G28)</f>
        <v>0</v>
      </c>
      <c r="M28" s="27">
        <f>+(((C28)*(1-F28)+E28))/(B$5*G28)</f>
        <v>0</v>
      </c>
      <c r="N28" s="27">
        <v>0</v>
      </c>
      <c r="O28" s="27"/>
      <c r="P28" s="27">
        <f t="shared" si="4"/>
        <v>0</v>
      </c>
      <c r="Q28" s="24"/>
    </row>
    <row r="29" spans="1:24" x14ac:dyDescent="0.25">
      <c r="A29" t="s">
        <v>2</v>
      </c>
      <c r="B29" t="s">
        <v>161</v>
      </c>
      <c r="C29" s="3">
        <v>175000</v>
      </c>
      <c r="D29" s="3">
        <f>20*1595</f>
        <v>31900</v>
      </c>
      <c r="E29" s="3">
        <v>0</v>
      </c>
      <c r="F29" s="5">
        <v>0</v>
      </c>
      <c r="G29" s="35">
        <v>20</v>
      </c>
      <c r="H29" s="119">
        <v>4</v>
      </c>
      <c r="J29" s="23"/>
      <c r="K29" s="27">
        <f t="shared" si="0"/>
        <v>1595</v>
      </c>
      <c r="L29" s="1">
        <f t="shared" si="1"/>
        <v>420.21374930355154</v>
      </c>
      <c r="M29" s="27">
        <f t="shared" si="2"/>
        <v>875</v>
      </c>
      <c r="N29" s="27">
        <f t="shared" si="3"/>
        <v>0</v>
      </c>
      <c r="O29" s="27"/>
      <c r="P29" s="27">
        <f t="shared" si="4"/>
        <v>2890.2137493035516</v>
      </c>
      <c r="Q29" s="24"/>
    </row>
    <row r="30" spans="1:24" hidden="1" x14ac:dyDescent="0.25">
      <c r="C30" s="3">
        <v>0</v>
      </c>
      <c r="D30" s="3">
        <v>0</v>
      </c>
      <c r="E30" s="3">
        <v>0</v>
      </c>
      <c r="F30" s="5">
        <v>0</v>
      </c>
      <c r="G30" s="35">
        <v>40</v>
      </c>
      <c r="H30" s="86">
        <v>3.5</v>
      </c>
      <c r="J30" s="23"/>
      <c r="K30" s="27">
        <f t="shared" si="0"/>
        <v>0</v>
      </c>
      <c r="L30" s="1">
        <f t="shared" si="1"/>
        <v>0</v>
      </c>
      <c r="M30" s="27">
        <f t="shared" si="2"/>
        <v>0</v>
      </c>
      <c r="N30" s="27">
        <f t="shared" si="3"/>
        <v>0</v>
      </c>
      <c r="O30" s="27"/>
      <c r="P30" s="27">
        <f t="shared" si="4"/>
        <v>0</v>
      </c>
      <c r="Q30" s="24"/>
    </row>
    <row r="31" spans="1:24" hidden="1" x14ac:dyDescent="0.25">
      <c r="C31" s="3">
        <v>0</v>
      </c>
      <c r="D31" s="3">
        <v>0</v>
      </c>
      <c r="E31" s="3">
        <v>0</v>
      </c>
      <c r="F31" s="5">
        <v>0</v>
      </c>
      <c r="G31" s="35">
        <v>60</v>
      </c>
      <c r="H31" s="86">
        <v>3.5</v>
      </c>
      <c r="J31" s="23"/>
      <c r="K31" s="27">
        <f t="shared" si="0"/>
        <v>0</v>
      </c>
      <c r="L31" s="1">
        <f t="shared" si="1"/>
        <v>0</v>
      </c>
      <c r="M31" s="27">
        <f t="shared" si="2"/>
        <v>0</v>
      </c>
      <c r="N31" s="27">
        <f t="shared" si="3"/>
        <v>0</v>
      </c>
      <c r="O31" s="27"/>
      <c r="P31" s="27">
        <f t="shared" si="4"/>
        <v>0</v>
      </c>
      <c r="Q31" s="24"/>
    </row>
    <row r="32" spans="1:24" x14ac:dyDescent="0.25">
      <c r="A32" s="101" t="s">
        <v>142</v>
      </c>
      <c r="B32" s="101" t="s">
        <v>141</v>
      </c>
      <c r="C32" s="3">
        <v>218500</v>
      </c>
      <c r="D32" s="3">
        <v>6000</v>
      </c>
      <c r="E32" s="3">
        <v>0</v>
      </c>
      <c r="F32" s="5">
        <v>1</v>
      </c>
      <c r="G32" s="35">
        <v>11</v>
      </c>
      <c r="H32" s="6">
        <v>4</v>
      </c>
      <c r="J32" s="23"/>
      <c r="K32" s="27">
        <f t="shared" si="0"/>
        <v>545.4545454545455</v>
      </c>
      <c r="L32" s="1">
        <f t="shared" si="1"/>
        <v>953.93978413325715</v>
      </c>
      <c r="M32" s="27">
        <f t="shared" si="2"/>
        <v>0</v>
      </c>
      <c r="N32" s="27">
        <f t="shared" si="3"/>
        <v>0</v>
      </c>
      <c r="O32" s="27"/>
      <c r="P32" s="27">
        <f t="shared" si="4"/>
        <v>1499.3943295878025</v>
      </c>
      <c r="Q32" s="24"/>
      <c r="S32" s="2"/>
    </row>
    <row r="33" spans="1:21" x14ac:dyDescent="0.25">
      <c r="A33" s="101" t="s">
        <v>142</v>
      </c>
      <c r="B33" s="101" t="s">
        <v>141</v>
      </c>
      <c r="C33" s="3">
        <v>437000</v>
      </c>
      <c r="D33" s="3">
        <v>12000</v>
      </c>
      <c r="E33" s="3">
        <v>0</v>
      </c>
      <c r="F33" s="5">
        <v>1</v>
      </c>
      <c r="G33" s="35">
        <v>25</v>
      </c>
      <c r="H33" s="6">
        <v>4</v>
      </c>
      <c r="J33" s="23"/>
      <c r="K33" s="27">
        <f t="shared" si="0"/>
        <v>480</v>
      </c>
      <c r="L33" s="1">
        <f t="shared" si="1"/>
        <v>839.46701003726628</v>
      </c>
      <c r="M33" s="27">
        <f t="shared" si="2"/>
        <v>0</v>
      </c>
      <c r="N33" s="27">
        <f t="shared" si="3"/>
        <v>0</v>
      </c>
      <c r="O33" s="27"/>
      <c r="P33" s="27">
        <f t="shared" si="4"/>
        <v>1319.4670100372664</v>
      </c>
      <c r="Q33" s="24"/>
      <c r="S33" s="2"/>
    </row>
    <row r="34" spans="1:21" x14ac:dyDescent="0.25">
      <c r="A34" t="s">
        <v>122</v>
      </c>
      <c r="B34" t="s">
        <v>136</v>
      </c>
      <c r="C34" s="3">
        <f>550000*0.8</f>
        <v>440000</v>
      </c>
      <c r="D34" s="3">
        <f>23000*0.8</f>
        <v>18400</v>
      </c>
      <c r="E34" s="3">
        <v>0</v>
      </c>
      <c r="F34" s="5">
        <v>1</v>
      </c>
      <c r="G34" s="105">
        <v>40</v>
      </c>
      <c r="H34" s="6">
        <v>3</v>
      </c>
      <c r="J34" s="23"/>
      <c r="K34" s="27">
        <f t="shared" si="0"/>
        <v>460</v>
      </c>
      <c r="L34" s="1">
        <f t="shared" si="1"/>
        <v>528.26871341017909</v>
      </c>
      <c r="M34" s="27">
        <f t="shared" si="2"/>
        <v>0</v>
      </c>
      <c r="N34" s="27">
        <f t="shared" si="3"/>
        <v>0</v>
      </c>
      <c r="O34" s="27"/>
      <c r="P34" s="106">
        <f t="shared" si="4"/>
        <v>988.26871341017909</v>
      </c>
      <c r="Q34" s="24"/>
      <c r="S34" s="2"/>
    </row>
    <row r="35" spans="1:21" hidden="1" x14ac:dyDescent="0.25">
      <c r="C35" s="3">
        <v>0</v>
      </c>
      <c r="D35" s="3">
        <v>0</v>
      </c>
      <c r="E35" s="3">
        <v>0</v>
      </c>
      <c r="F35" s="5">
        <v>0.8</v>
      </c>
      <c r="G35" s="35">
        <v>1</v>
      </c>
      <c r="H35" s="6">
        <v>0</v>
      </c>
      <c r="J35" s="23"/>
      <c r="K35" s="27">
        <f t="shared" si="0"/>
        <v>0</v>
      </c>
      <c r="L35" s="1">
        <f t="shared" si="1"/>
        <v>0</v>
      </c>
      <c r="M35" s="27">
        <f t="shared" si="2"/>
        <v>0</v>
      </c>
      <c r="N35" s="27">
        <f t="shared" si="3"/>
        <v>0</v>
      </c>
      <c r="O35" s="27"/>
      <c r="P35" s="27">
        <f t="shared" si="4"/>
        <v>0</v>
      </c>
      <c r="Q35" s="24"/>
      <c r="S35" s="2"/>
    </row>
    <row r="36" spans="1:21" hidden="1" x14ac:dyDescent="0.25">
      <c r="C36" s="3">
        <v>0</v>
      </c>
      <c r="D36" s="3">
        <v>0</v>
      </c>
      <c r="E36" s="3">
        <v>0</v>
      </c>
      <c r="F36" s="5">
        <v>0.8</v>
      </c>
      <c r="G36" s="35">
        <v>1</v>
      </c>
      <c r="H36" s="6">
        <v>0</v>
      </c>
      <c r="J36" s="23"/>
      <c r="K36" s="27">
        <f t="shared" si="0"/>
        <v>0</v>
      </c>
      <c r="L36" s="1">
        <f t="shared" si="1"/>
        <v>0</v>
      </c>
      <c r="M36" s="27">
        <f t="shared" si="2"/>
        <v>0</v>
      </c>
      <c r="N36" s="27">
        <f t="shared" si="3"/>
        <v>0</v>
      </c>
      <c r="O36" s="27"/>
      <c r="P36" s="27">
        <f t="shared" si="4"/>
        <v>0</v>
      </c>
      <c r="Q36" s="24"/>
      <c r="S36" s="2"/>
    </row>
    <row r="37" spans="1:21" hidden="1" x14ac:dyDescent="0.25">
      <c r="C37" s="3">
        <v>0</v>
      </c>
      <c r="D37" s="3">
        <v>0</v>
      </c>
      <c r="E37" s="3">
        <v>0</v>
      </c>
      <c r="F37" s="5">
        <v>0.8</v>
      </c>
      <c r="G37" s="35">
        <v>1</v>
      </c>
      <c r="H37" s="6">
        <v>0</v>
      </c>
      <c r="J37" s="23"/>
      <c r="K37" s="27">
        <f t="shared" si="0"/>
        <v>0</v>
      </c>
      <c r="L37" s="1">
        <f t="shared" si="1"/>
        <v>0</v>
      </c>
      <c r="M37" s="27">
        <f t="shared" si="2"/>
        <v>0</v>
      </c>
      <c r="N37" s="27">
        <f t="shared" si="3"/>
        <v>0</v>
      </c>
      <c r="O37" s="27"/>
      <c r="P37" s="27">
        <f t="shared" si="4"/>
        <v>0</v>
      </c>
      <c r="Q37" s="24"/>
      <c r="S37" s="2"/>
    </row>
    <row r="38" spans="1:21" hidden="1" x14ac:dyDescent="0.25">
      <c r="C38" s="3">
        <v>0</v>
      </c>
      <c r="D38" s="3">
        <v>0</v>
      </c>
      <c r="E38" s="3">
        <v>0</v>
      </c>
      <c r="F38" s="5">
        <v>1</v>
      </c>
      <c r="G38" s="35">
        <v>1</v>
      </c>
      <c r="H38" s="6">
        <v>0</v>
      </c>
      <c r="J38" s="28"/>
      <c r="K38" s="27">
        <f t="shared" si="0"/>
        <v>0</v>
      </c>
      <c r="L38" s="1">
        <f t="shared" si="1"/>
        <v>0</v>
      </c>
      <c r="M38" s="27">
        <f t="shared" si="2"/>
        <v>0</v>
      </c>
      <c r="N38" s="27">
        <f t="shared" si="3"/>
        <v>0</v>
      </c>
      <c r="O38" s="27"/>
      <c r="P38" s="27">
        <f t="shared" si="4"/>
        <v>0</v>
      </c>
      <c r="Q38" s="24"/>
    </row>
    <row r="39" spans="1:21" hidden="1" x14ac:dyDescent="0.25">
      <c r="C39" s="3">
        <v>0</v>
      </c>
      <c r="D39" s="3">
        <v>0</v>
      </c>
      <c r="E39" s="3">
        <v>0</v>
      </c>
      <c r="F39" s="5">
        <v>1</v>
      </c>
      <c r="G39" s="35">
        <v>1</v>
      </c>
      <c r="H39" s="6">
        <v>0</v>
      </c>
      <c r="J39" s="28"/>
      <c r="K39" s="27">
        <f t="shared" si="0"/>
        <v>0</v>
      </c>
      <c r="L39" s="1">
        <f t="shared" si="1"/>
        <v>0</v>
      </c>
      <c r="M39" s="27">
        <f t="shared" si="2"/>
        <v>0</v>
      </c>
      <c r="N39" s="27">
        <f t="shared" si="3"/>
        <v>0</v>
      </c>
      <c r="O39" s="27"/>
      <c r="P39" s="27">
        <f t="shared" si="4"/>
        <v>0</v>
      </c>
      <c r="Q39" s="24"/>
    </row>
    <row r="40" spans="1:21" hidden="1" x14ac:dyDescent="0.25">
      <c r="C40" s="3">
        <v>0</v>
      </c>
      <c r="D40" s="3">
        <v>0</v>
      </c>
      <c r="E40" s="3">
        <v>0</v>
      </c>
      <c r="F40" s="5">
        <v>0.85</v>
      </c>
      <c r="G40" s="35">
        <v>1</v>
      </c>
      <c r="H40" s="6">
        <v>0</v>
      </c>
      <c r="J40" s="23"/>
      <c r="K40" s="27">
        <f t="shared" si="0"/>
        <v>0</v>
      </c>
      <c r="L40" s="1">
        <f t="shared" si="1"/>
        <v>0</v>
      </c>
      <c r="M40" s="27">
        <f t="shared" si="2"/>
        <v>0</v>
      </c>
      <c r="N40" s="27">
        <f t="shared" si="3"/>
        <v>0</v>
      </c>
      <c r="O40" s="27"/>
      <c r="P40" s="27">
        <f t="shared" si="4"/>
        <v>0</v>
      </c>
      <c r="Q40" s="24"/>
      <c r="S40" s="2"/>
    </row>
    <row r="41" spans="1:21" hidden="1" x14ac:dyDescent="0.25">
      <c r="C41" s="3">
        <v>0</v>
      </c>
      <c r="D41" s="3">
        <v>0</v>
      </c>
      <c r="E41" s="3">
        <v>0</v>
      </c>
      <c r="F41" s="5">
        <v>0.85</v>
      </c>
      <c r="G41" s="35">
        <v>1</v>
      </c>
      <c r="H41" s="6">
        <v>0</v>
      </c>
      <c r="J41" s="23"/>
      <c r="K41" s="27">
        <f t="shared" si="0"/>
        <v>0</v>
      </c>
      <c r="L41" s="1">
        <f t="shared" si="1"/>
        <v>0</v>
      </c>
      <c r="M41" s="27">
        <f t="shared" si="2"/>
        <v>0</v>
      </c>
      <c r="N41" s="27">
        <f t="shared" si="3"/>
        <v>0</v>
      </c>
      <c r="O41" s="27"/>
      <c r="P41" s="27">
        <f t="shared" si="4"/>
        <v>0</v>
      </c>
      <c r="Q41" s="24"/>
      <c r="S41" s="2"/>
    </row>
    <row r="42" spans="1:21" x14ac:dyDescent="0.25">
      <c r="A42" s="101" t="s">
        <v>151</v>
      </c>
      <c r="B42" s="101" t="s">
        <v>156</v>
      </c>
      <c r="C42" s="104">
        <f>255000*0.78</f>
        <v>198900</v>
      </c>
      <c r="D42" s="104">
        <f>29080*0.78</f>
        <v>22682.400000000001</v>
      </c>
      <c r="E42" s="3">
        <v>0</v>
      </c>
      <c r="F42" s="5">
        <v>1</v>
      </c>
      <c r="G42" s="35">
        <v>60</v>
      </c>
      <c r="H42" s="6">
        <v>3</v>
      </c>
      <c r="J42" s="23"/>
      <c r="K42" s="27">
        <f t="shared" si="0"/>
        <v>378.04</v>
      </c>
      <c r="L42" s="27">
        <f t="shared" si="1"/>
        <v>159.20098045043125</v>
      </c>
      <c r="M42" s="27">
        <f t="shared" si="2"/>
        <v>0</v>
      </c>
      <c r="N42" s="27">
        <f t="shared" si="3"/>
        <v>0</v>
      </c>
      <c r="O42" s="27"/>
      <c r="P42" s="27">
        <f t="shared" si="4"/>
        <v>537.24098045043127</v>
      </c>
      <c r="Q42" s="24"/>
      <c r="S42" s="2"/>
    </row>
    <row r="43" spans="1:21" x14ac:dyDescent="0.25">
      <c r="A43" s="101" t="s">
        <v>151</v>
      </c>
      <c r="B43" t="s">
        <v>120</v>
      </c>
      <c r="C43" s="104">
        <f>127500*0.78</f>
        <v>99450</v>
      </c>
      <c r="D43" s="104">
        <f>15010*0.78</f>
        <v>11707.800000000001</v>
      </c>
      <c r="E43" s="3">
        <v>0</v>
      </c>
      <c r="F43" s="5">
        <v>1</v>
      </c>
      <c r="G43" s="35">
        <v>21</v>
      </c>
      <c r="H43" s="6">
        <v>3</v>
      </c>
      <c r="J43" s="23"/>
      <c r="K43" s="27">
        <f t="shared" si="0"/>
        <v>557.51428571428573</v>
      </c>
      <c r="L43" s="27">
        <f t="shared" si="1"/>
        <v>227.42997207204462</v>
      </c>
      <c r="M43" s="27">
        <f t="shared" si="2"/>
        <v>0</v>
      </c>
      <c r="N43" s="27">
        <f t="shared" si="3"/>
        <v>0</v>
      </c>
      <c r="O43" s="27"/>
      <c r="P43" s="27">
        <f t="shared" si="4"/>
        <v>784.94425778633035</v>
      </c>
      <c r="Q43" s="24"/>
      <c r="S43" s="2"/>
    </row>
    <row r="44" spans="1:21" x14ac:dyDescent="0.25">
      <c r="A44" s="101" t="s">
        <v>151</v>
      </c>
      <c r="B44" t="s">
        <v>121</v>
      </c>
      <c r="C44" s="104">
        <f>178500*0.78</f>
        <v>139230</v>
      </c>
      <c r="D44" s="104">
        <f>25140*0.78</f>
        <v>19609.2</v>
      </c>
      <c r="E44" s="3">
        <v>0</v>
      </c>
      <c r="F44" s="5">
        <v>1</v>
      </c>
      <c r="G44" s="35">
        <v>42</v>
      </c>
      <c r="H44" s="6">
        <v>3</v>
      </c>
      <c r="J44" s="23"/>
      <c r="K44" s="27">
        <f t="shared" ref="K44:K65" si="5">+D44/G44</f>
        <v>466.8857142857143</v>
      </c>
      <c r="L44" s="1">
        <f>((POWER(1+B$6,B$5)-1)*C44)/(B$5*G44)</f>
        <v>159.20098045043125</v>
      </c>
      <c r="M44" s="27">
        <f t="shared" si="2"/>
        <v>0</v>
      </c>
      <c r="N44" s="27">
        <f t="shared" si="3"/>
        <v>0</v>
      </c>
      <c r="O44" s="27"/>
      <c r="P44" s="27">
        <f t="shared" si="4"/>
        <v>626.08669473614555</v>
      </c>
      <c r="Q44" s="24"/>
      <c r="S44" s="2"/>
    </row>
    <row r="45" spans="1:21" x14ac:dyDescent="0.25">
      <c r="A45" t="s">
        <v>125</v>
      </c>
      <c r="B45" s="103" t="s">
        <v>16</v>
      </c>
      <c r="C45" s="104">
        <v>650</v>
      </c>
      <c r="D45" s="104">
        <f>650*12</f>
        <v>7800</v>
      </c>
      <c r="E45" s="104">
        <v>2000</v>
      </c>
      <c r="F45" s="5">
        <v>0</v>
      </c>
      <c r="G45" s="35">
        <v>20</v>
      </c>
      <c r="H45" s="6">
        <v>4</v>
      </c>
      <c r="J45" s="23"/>
      <c r="K45" s="27">
        <f>+D45/G45</f>
        <v>390</v>
      </c>
      <c r="L45" s="1">
        <f>((POWER(1+B$6,B$5)-1)*C45)/(B$5*G45)</f>
        <v>1.56079392598462</v>
      </c>
      <c r="M45" s="27">
        <f t="shared" si="2"/>
        <v>3.25</v>
      </c>
      <c r="N45" s="27">
        <f>+E45</f>
        <v>2000</v>
      </c>
      <c r="O45" s="27"/>
      <c r="P45" s="27">
        <f t="shared" si="4"/>
        <v>2394.8107939259844</v>
      </c>
      <c r="Q45" s="24"/>
      <c r="S45" s="118" t="s">
        <v>168</v>
      </c>
      <c r="T45" s="108"/>
      <c r="U45" s="108"/>
    </row>
    <row r="46" spans="1:21" x14ac:dyDescent="0.25">
      <c r="A46" t="s">
        <v>125</v>
      </c>
      <c r="B46" s="103" t="s">
        <v>162</v>
      </c>
      <c r="C46" s="104">
        <v>2550</v>
      </c>
      <c r="D46" s="104">
        <f>2550*12</f>
        <v>30600</v>
      </c>
      <c r="E46" s="104">
        <v>0</v>
      </c>
      <c r="F46" s="5">
        <v>0</v>
      </c>
      <c r="G46" s="35">
        <v>20</v>
      </c>
      <c r="H46" s="6">
        <v>4</v>
      </c>
      <c r="J46" s="23"/>
      <c r="K46" s="27">
        <f>+D46/G46</f>
        <v>1530</v>
      </c>
      <c r="L46" s="1">
        <f>((POWER(1+B$6,B$5)-1)*C46)/(B$5*G46)</f>
        <v>6.1231146327088934</v>
      </c>
      <c r="M46" s="27">
        <f t="shared" ref="M46:M65" si="6">+(C46*(1-F46))/(B$5*G46)</f>
        <v>12.75</v>
      </c>
      <c r="N46" s="27">
        <f t="shared" si="3"/>
        <v>0</v>
      </c>
      <c r="O46" s="27"/>
      <c r="P46" s="27">
        <f t="shared" ref="P46:P65" si="7">SUM(K46:N46)</f>
        <v>1548.8731146327088</v>
      </c>
      <c r="Q46" s="24"/>
    </row>
    <row r="47" spans="1:21" x14ac:dyDescent="0.25">
      <c r="A47" t="s">
        <v>4</v>
      </c>
      <c r="B47" s="103" t="s">
        <v>152</v>
      </c>
      <c r="C47" s="3">
        <v>20000</v>
      </c>
      <c r="D47" s="3">
        <f>21*1750</f>
        <v>36750</v>
      </c>
      <c r="E47" s="3">
        <v>0</v>
      </c>
      <c r="F47" s="5">
        <v>0</v>
      </c>
      <c r="G47" s="35">
        <v>21</v>
      </c>
      <c r="H47" s="6">
        <v>4</v>
      </c>
      <c r="J47" s="28"/>
      <c r="K47" s="27">
        <f>+D47/G47</f>
        <v>1750</v>
      </c>
      <c r="L47" s="1">
        <f>((POWER(1+B$6,B$5)-1)*(C47+E47))/(B$5*G47)</f>
        <v>45.737550944604244</v>
      </c>
      <c r="M47" s="27">
        <f>+(((C47)*(1-F47)+E47))/(B$5*G47)</f>
        <v>95.238095238095241</v>
      </c>
      <c r="N47" s="27">
        <v>0</v>
      </c>
      <c r="O47" s="27"/>
      <c r="P47" s="27">
        <f t="shared" si="7"/>
        <v>1890.9756461826994</v>
      </c>
      <c r="Q47" s="24"/>
    </row>
    <row r="48" spans="1:21" hidden="1" x14ac:dyDescent="0.25">
      <c r="B48" s="103"/>
      <c r="C48" s="3">
        <v>0</v>
      </c>
      <c r="D48" s="3">
        <v>0</v>
      </c>
      <c r="E48" s="3">
        <v>0</v>
      </c>
      <c r="F48" s="5">
        <v>0</v>
      </c>
      <c r="G48" s="35">
        <v>0</v>
      </c>
      <c r="H48" s="6">
        <v>4</v>
      </c>
      <c r="J48" s="28"/>
      <c r="K48" s="27" t="e">
        <f t="shared" si="5"/>
        <v>#DIV/0!</v>
      </c>
      <c r="L48" s="1" t="e">
        <f>((POWER(1+B$6,B$5)-1)*(C48+E48))/(B$5*G48)</f>
        <v>#DIV/0!</v>
      </c>
      <c r="M48" s="27" t="e">
        <f>+(((C48)*(1-F48)+E48))/(B$5*G48)</f>
        <v>#DIV/0!</v>
      </c>
      <c r="N48" s="27">
        <v>0</v>
      </c>
      <c r="O48" s="27"/>
      <c r="P48" s="27" t="e">
        <f t="shared" si="7"/>
        <v>#DIV/0!</v>
      </c>
      <c r="Q48" s="24"/>
    </row>
    <row r="49" spans="1:19" hidden="1" x14ac:dyDescent="0.25">
      <c r="B49" s="103"/>
      <c r="C49" s="3">
        <v>0</v>
      </c>
      <c r="D49" s="3">
        <v>0</v>
      </c>
      <c r="E49" s="3">
        <v>0</v>
      </c>
      <c r="F49" s="5">
        <v>0</v>
      </c>
      <c r="G49" s="35">
        <v>0</v>
      </c>
      <c r="H49" s="6">
        <v>4</v>
      </c>
      <c r="J49" s="28"/>
      <c r="K49" s="27" t="e">
        <f t="shared" si="5"/>
        <v>#DIV/0!</v>
      </c>
      <c r="L49" s="1" t="e">
        <f>((POWER(1+B$6,B$5)-1)*(C49+E49))/(B$5*G49)</f>
        <v>#DIV/0!</v>
      </c>
      <c r="M49" s="27" t="e">
        <f>+(((C49)*(1-F49)+E49))/(B$5*G49)</f>
        <v>#DIV/0!</v>
      </c>
      <c r="N49" s="27">
        <v>0</v>
      </c>
      <c r="O49" s="27"/>
      <c r="P49" s="27" t="e">
        <f t="shared" si="7"/>
        <v>#DIV/0!</v>
      </c>
      <c r="Q49" s="24"/>
    </row>
    <row r="50" spans="1:19" x14ac:dyDescent="0.25">
      <c r="A50" t="s">
        <v>4</v>
      </c>
      <c r="B50" s="103" t="s">
        <v>153</v>
      </c>
      <c r="C50" s="3">
        <v>20000</v>
      </c>
      <c r="D50" s="3">
        <f>14*1750</f>
        <v>24500</v>
      </c>
      <c r="E50" s="3">
        <v>0</v>
      </c>
      <c r="F50" s="5">
        <v>0</v>
      </c>
      <c r="G50" s="35">
        <v>14</v>
      </c>
      <c r="H50" s="6">
        <v>4</v>
      </c>
      <c r="J50" s="28"/>
      <c r="K50" s="27">
        <f t="shared" si="5"/>
        <v>1750</v>
      </c>
      <c r="L50" s="1">
        <f>((POWER(1+B$6,B$5)-1)*C50)/(B$5*G50)</f>
        <v>68.60632641690637</v>
      </c>
      <c r="M50" s="27">
        <f t="shared" si="6"/>
        <v>142.85714285714286</v>
      </c>
      <c r="N50" s="27">
        <f t="shared" ref="N50:N65" si="8">+E50</f>
        <v>0</v>
      </c>
      <c r="O50" s="27"/>
      <c r="P50" s="27">
        <f t="shared" si="7"/>
        <v>1961.4634692740492</v>
      </c>
      <c r="Q50" s="24"/>
    </row>
    <row r="51" spans="1:19" x14ac:dyDescent="0.25">
      <c r="A51" s="101" t="s">
        <v>164</v>
      </c>
      <c r="B51" s="103" t="s">
        <v>166</v>
      </c>
      <c r="C51" s="104">
        <v>250000</v>
      </c>
      <c r="D51" s="104">
        <v>15000</v>
      </c>
      <c r="E51" s="3">
        <v>0</v>
      </c>
      <c r="F51" s="5">
        <v>1</v>
      </c>
      <c r="G51" s="35">
        <v>28</v>
      </c>
      <c r="H51" s="6">
        <v>4</v>
      </c>
      <c r="J51" s="23"/>
      <c r="K51" s="27">
        <f t="shared" ref="K51:K57" si="9">+D51/G51</f>
        <v>535.71428571428567</v>
      </c>
      <c r="L51" s="1">
        <f t="shared" ref="L51:L57" si="10">((POWER(1+B$6,B$5)-1)*C51)/(B$5*G51)</f>
        <v>428.7895401056648</v>
      </c>
      <c r="M51" s="27">
        <f t="shared" si="6"/>
        <v>0</v>
      </c>
      <c r="N51" s="27">
        <f t="shared" ref="N51:N57" si="11">+E51</f>
        <v>0</v>
      </c>
      <c r="O51" s="27"/>
      <c r="P51" s="27">
        <f t="shared" si="7"/>
        <v>964.50382581995041</v>
      </c>
      <c r="Q51" s="24"/>
      <c r="S51" s="2"/>
    </row>
    <row r="52" spans="1:19" x14ac:dyDescent="0.25">
      <c r="A52" s="101" t="s">
        <v>165</v>
      </c>
      <c r="B52" s="103" t="s">
        <v>166</v>
      </c>
      <c r="C52" s="104">
        <v>550000</v>
      </c>
      <c r="D52" s="104">
        <v>12000</v>
      </c>
      <c r="E52" s="3">
        <v>0</v>
      </c>
      <c r="F52" s="5">
        <v>1</v>
      </c>
      <c r="G52" s="35">
        <v>42</v>
      </c>
      <c r="H52" s="6">
        <v>4</v>
      </c>
      <c r="J52" s="23"/>
      <c r="K52" s="27">
        <f t="shared" si="9"/>
        <v>285.71428571428572</v>
      </c>
      <c r="L52" s="1">
        <f t="shared" si="10"/>
        <v>628.89132548830833</v>
      </c>
      <c r="M52" s="27">
        <f t="shared" si="6"/>
        <v>0</v>
      </c>
      <c r="N52" s="27">
        <f t="shared" si="11"/>
        <v>0</v>
      </c>
      <c r="O52" s="27"/>
      <c r="P52" s="27">
        <f t="shared" si="7"/>
        <v>914.60561120259399</v>
      </c>
      <c r="Q52" s="24"/>
      <c r="S52" s="2"/>
    </row>
    <row r="53" spans="1:19" hidden="1" x14ac:dyDescent="0.25">
      <c r="C53" s="3"/>
      <c r="D53" s="3"/>
      <c r="E53" s="3">
        <v>0</v>
      </c>
      <c r="F53" s="5">
        <v>1</v>
      </c>
      <c r="G53" s="35">
        <v>1</v>
      </c>
      <c r="H53" s="86">
        <v>0</v>
      </c>
      <c r="J53" s="23"/>
      <c r="K53" s="27">
        <f t="shared" si="9"/>
        <v>0</v>
      </c>
      <c r="L53" s="1">
        <f t="shared" si="10"/>
        <v>0</v>
      </c>
      <c r="M53" s="27">
        <f t="shared" si="6"/>
        <v>0</v>
      </c>
      <c r="N53" s="27">
        <f t="shared" si="11"/>
        <v>0</v>
      </c>
      <c r="O53" s="27"/>
      <c r="P53" s="27">
        <f t="shared" si="7"/>
        <v>0</v>
      </c>
      <c r="Q53" s="24"/>
      <c r="S53" s="2"/>
    </row>
    <row r="54" spans="1:19" hidden="1" x14ac:dyDescent="0.25">
      <c r="C54" s="3"/>
      <c r="D54" s="3"/>
      <c r="E54" s="3">
        <v>0</v>
      </c>
      <c r="F54" s="5">
        <v>0.8</v>
      </c>
      <c r="G54" s="35">
        <v>1</v>
      </c>
      <c r="H54" s="6">
        <v>4</v>
      </c>
      <c r="J54" s="23"/>
      <c r="K54" s="27">
        <f t="shared" si="9"/>
        <v>0</v>
      </c>
      <c r="L54" s="1">
        <f t="shared" si="10"/>
        <v>0</v>
      </c>
      <c r="M54" s="27">
        <f t="shared" si="6"/>
        <v>0</v>
      </c>
      <c r="N54" s="27">
        <f t="shared" si="11"/>
        <v>0</v>
      </c>
      <c r="O54" s="27"/>
      <c r="P54" s="27">
        <f t="shared" si="7"/>
        <v>0</v>
      </c>
      <c r="Q54" s="24"/>
      <c r="S54" s="2" t="s">
        <v>3</v>
      </c>
    </row>
    <row r="55" spans="1:19" hidden="1" x14ac:dyDescent="0.25">
      <c r="C55" s="3"/>
      <c r="D55" s="3"/>
      <c r="E55" s="3">
        <v>0</v>
      </c>
      <c r="F55" s="5">
        <v>0.8</v>
      </c>
      <c r="G55" s="35">
        <v>1</v>
      </c>
      <c r="H55" s="6">
        <v>4</v>
      </c>
      <c r="J55" s="23"/>
      <c r="K55" s="27">
        <f t="shared" si="9"/>
        <v>0</v>
      </c>
      <c r="L55" s="1">
        <f t="shared" si="10"/>
        <v>0</v>
      </c>
      <c r="M55" s="27">
        <f t="shared" si="6"/>
        <v>0</v>
      </c>
      <c r="N55" s="27">
        <f t="shared" si="11"/>
        <v>0</v>
      </c>
      <c r="O55" s="27"/>
      <c r="P55" s="27">
        <f t="shared" si="7"/>
        <v>0</v>
      </c>
      <c r="Q55" s="24"/>
      <c r="S55" s="2" t="s">
        <v>3</v>
      </c>
    </row>
    <row r="56" spans="1:19" hidden="1" x14ac:dyDescent="0.25">
      <c r="C56" s="3"/>
      <c r="D56" s="3"/>
      <c r="E56" s="3">
        <v>0</v>
      </c>
      <c r="F56" s="5">
        <v>0.8</v>
      </c>
      <c r="G56" s="35">
        <v>1</v>
      </c>
      <c r="H56" s="6">
        <v>4</v>
      </c>
      <c r="J56" s="23"/>
      <c r="K56" s="27">
        <f t="shared" si="9"/>
        <v>0</v>
      </c>
      <c r="L56" s="1">
        <f t="shared" si="10"/>
        <v>0</v>
      </c>
      <c r="M56" s="27">
        <f t="shared" si="6"/>
        <v>0</v>
      </c>
      <c r="N56" s="27">
        <f t="shared" si="11"/>
        <v>0</v>
      </c>
      <c r="O56" s="27"/>
      <c r="P56" s="27">
        <f t="shared" si="7"/>
        <v>0</v>
      </c>
      <c r="Q56" s="24"/>
      <c r="S56" s="2" t="s">
        <v>3</v>
      </c>
    </row>
    <row r="57" spans="1:19" hidden="1" x14ac:dyDescent="0.25">
      <c r="C57" s="3"/>
      <c r="D57" s="3"/>
      <c r="E57" s="3">
        <v>0</v>
      </c>
      <c r="F57" s="5">
        <v>0.8</v>
      </c>
      <c r="G57" s="35">
        <v>1</v>
      </c>
      <c r="H57" s="6">
        <v>4</v>
      </c>
      <c r="J57" s="23"/>
      <c r="K57" s="27">
        <f t="shared" si="9"/>
        <v>0</v>
      </c>
      <c r="L57" s="1">
        <f t="shared" si="10"/>
        <v>0</v>
      </c>
      <c r="M57" s="27">
        <f t="shared" si="6"/>
        <v>0</v>
      </c>
      <c r="N57" s="27">
        <f t="shared" si="11"/>
        <v>0</v>
      </c>
      <c r="O57" s="27"/>
      <c r="P57" s="27">
        <f t="shared" si="7"/>
        <v>0</v>
      </c>
      <c r="Q57" s="24"/>
      <c r="S57" s="2" t="s">
        <v>3</v>
      </c>
    </row>
    <row r="58" spans="1:19" hidden="1" x14ac:dyDescent="0.25">
      <c r="C58" s="3"/>
      <c r="D58" s="3"/>
      <c r="E58" s="3">
        <v>0</v>
      </c>
      <c r="F58" s="5">
        <v>0.8</v>
      </c>
      <c r="G58" s="35">
        <v>1</v>
      </c>
      <c r="H58" s="6">
        <v>4</v>
      </c>
      <c r="J58" s="23"/>
      <c r="K58" s="27">
        <f t="shared" si="5"/>
        <v>0</v>
      </c>
      <c r="L58" s="1">
        <f t="shared" ref="L58:L67" si="12">((POWER(1+B$6,B$5)-1)*C58)/(B$5*G58)</f>
        <v>0</v>
      </c>
      <c r="M58" s="27">
        <f t="shared" si="6"/>
        <v>0</v>
      </c>
      <c r="N58" s="27">
        <f t="shared" si="8"/>
        <v>0</v>
      </c>
      <c r="O58" s="27"/>
      <c r="P58" s="27">
        <f t="shared" si="7"/>
        <v>0</v>
      </c>
      <c r="Q58" s="24"/>
      <c r="S58" s="2" t="s">
        <v>3</v>
      </c>
    </row>
    <row r="59" spans="1:19" hidden="1" x14ac:dyDescent="0.25">
      <c r="C59" s="3"/>
      <c r="D59" s="3"/>
      <c r="E59" s="3">
        <v>0</v>
      </c>
      <c r="F59" s="5">
        <v>0.8</v>
      </c>
      <c r="G59" s="35">
        <v>1</v>
      </c>
      <c r="H59" s="6">
        <v>4</v>
      </c>
      <c r="J59" s="23"/>
      <c r="K59" s="27">
        <f t="shared" si="5"/>
        <v>0</v>
      </c>
      <c r="L59" s="1">
        <f t="shared" si="12"/>
        <v>0</v>
      </c>
      <c r="M59" s="27">
        <f t="shared" si="6"/>
        <v>0</v>
      </c>
      <c r="N59" s="27">
        <f t="shared" si="8"/>
        <v>0</v>
      </c>
      <c r="O59" s="27"/>
      <c r="P59" s="27">
        <f t="shared" si="7"/>
        <v>0</v>
      </c>
      <c r="Q59" s="24"/>
      <c r="S59" s="2" t="s">
        <v>3</v>
      </c>
    </row>
    <row r="60" spans="1:19" hidden="1" x14ac:dyDescent="0.25">
      <c r="C60" s="3"/>
      <c r="D60" s="3"/>
      <c r="E60" s="3">
        <v>0</v>
      </c>
      <c r="F60" s="5">
        <v>0.8</v>
      </c>
      <c r="G60" s="35">
        <v>1</v>
      </c>
      <c r="H60" s="6">
        <v>4</v>
      </c>
      <c r="J60" s="23"/>
      <c r="K60" s="27">
        <f t="shared" si="5"/>
        <v>0</v>
      </c>
      <c r="L60" s="1">
        <f t="shared" si="12"/>
        <v>0</v>
      </c>
      <c r="M60" s="27">
        <f t="shared" si="6"/>
        <v>0</v>
      </c>
      <c r="N60" s="27">
        <f t="shared" si="8"/>
        <v>0</v>
      </c>
      <c r="O60" s="27"/>
      <c r="P60" s="27">
        <f t="shared" si="7"/>
        <v>0</v>
      </c>
      <c r="Q60" s="24"/>
      <c r="S60" s="2" t="s">
        <v>3</v>
      </c>
    </row>
    <row r="61" spans="1:19" hidden="1" x14ac:dyDescent="0.25">
      <c r="C61" s="3"/>
      <c r="D61" s="3"/>
      <c r="E61" s="3">
        <v>0</v>
      </c>
      <c r="F61" s="5">
        <v>0.8</v>
      </c>
      <c r="G61" s="35">
        <v>1</v>
      </c>
      <c r="H61" s="6">
        <v>4</v>
      </c>
      <c r="J61" s="23"/>
      <c r="K61" s="27">
        <f t="shared" si="5"/>
        <v>0</v>
      </c>
      <c r="L61" s="1">
        <f t="shared" si="12"/>
        <v>0</v>
      </c>
      <c r="M61" s="27">
        <f t="shared" si="6"/>
        <v>0</v>
      </c>
      <c r="N61" s="27">
        <f t="shared" si="8"/>
        <v>0</v>
      </c>
      <c r="O61" s="27"/>
      <c r="P61" s="27">
        <f t="shared" si="7"/>
        <v>0</v>
      </c>
      <c r="Q61" s="24"/>
      <c r="S61" s="2" t="s">
        <v>3</v>
      </c>
    </row>
    <row r="62" spans="1:19" hidden="1" x14ac:dyDescent="0.25">
      <c r="C62" s="3"/>
      <c r="D62" s="3"/>
      <c r="E62" s="3">
        <v>0</v>
      </c>
      <c r="F62" s="5">
        <v>0.8</v>
      </c>
      <c r="G62" s="35">
        <v>1</v>
      </c>
      <c r="H62" s="6">
        <v>4</v>
      </c>
      <c r="J62" s="23"/>
      <c r="K62" s="27">
        <f t="shared" si="5"/>
        <v>0</v>
      </c>
      <c r="L62" s="1">
        <f t="shared" si="12"/>
        <v>0</v>
      </c>
      <c r="M62" s="27">
        <f t="shared" si="6"/>
        <v>0</v>
      </c>
      <c r="N62" s="27">
        <f t="shared" si="8"/>
        <v>0</v>
      </c>
      <c r="O62" s="27"/>
      <c r="P62" s="27">
        <f t="shared" si="7"/>
        <v>0</v>
      </c>
      <c r="Q62" s="24"/>
      <c r="S62" s="2" t="s">
        <v>3</v>
      </c>
    </row>
    <row r="63" spans="1:19" hidden="1" x14ac:dyDescent="0.25">
      <c r="C63" s="3"/>
      <c r="D63" s="3"/>
      <c r="E63" s="3">
        <v>0</v>
      </c>
      <c r="F63" s="5">
        <v>0.8</v>
      </c>
      <c r="G63" s="35">
        <v>1</v>
      </c>
      <c r="H63" s="6">
        <v>4</v>
      </c>
      <c r="J63" s="23"/>
      <c r="K63" s="27">
        <f t="shared" si="5"/>
        <v>0</v>
      </c>
      <c r="L63" s="1">
        <f t="shared" si="12"/>
        <v>0</v>
      </c>
      <c r="M63" s="27">
        <f t="shared" si="6"/>
        <v>0</v>
      </c>
      <c r="N63" s="27">
        <f t="shared" si="8"/>
        <v>0</v>
      </c>
      <c r="O63" s="27"/>
      <c r="P63" s="27">
        <f t="shared" si="7"/>
        <v>0</v>
      </c>
      <c r="Q63" s="24"/>
      <c r="S63" s="2" t="s">
        <v>3</v>
      </c>
    </row>
    <row r="64" spans="1:19" hidden="1" x14ac:dyDescent="0.25">
      <c r="C64" s="3"/>
      <c r="D64" s="3"/>
      <c r="E64" s="3">
        <v>0</v>
      </c>
      <c r="F64" s="5">
        <v>0.8</v>
      </c>
      <c r="G64" s="35">
        <v>1</v>
      </c>
      <c r="H64" s="6">
        <v>4</v>
      </c>
      <c r="J64" s="23"/>
      <c r="K64" s="27">
        <f t="shared" si="5"/>
        <v>0</v>
      </c>
      <c r="L64" s="1">
        <f t="shared" si="12"/>
        <v>0</v>
      </c>
      <c r="M64" s="27">
        <f t="shared" si="6"/>
        <v>0</v>
      </c>
      <c r="N64" s="27">
        <f t="shared" si="8"/>
        <v>0</v>
      </c>
      <c r="O64" s="27"/>
      <c r="P64" s="27">
        <f t="shared" si="7"/>
        <v>0</v>
      </c>
      <c r="Q64" s="24"/>
      <c r="S64" s="2" t="s">
        <v>3</v>
      </c>
    </row>
    <row r="65" spans="1:19" hidden="1" x14ac:dyDescent="0.25">
      <c r="C65" s="3"/>
      <c r="D65" s="3"/>
      <c r="E65" s="3">
        <v>0</v>
      </c>
      <c r="F65" s="5">
        <v>0.8</v>
      </c>
      <c r="G65" s="35">
        <v>1</v>
      </c>
      <c r="H65" s="6">
        <v>4</v>
      </c>
      <c r="J65" s="23"/>
      <c r="K65" s="27">
        <f t="shared" si="5"/>
        <v>0</v>
      </c>
      <c r="L65" s="1">
        <f t="shared" si="12"/>
        <v>0</v>
      </c>
      <c r="M65" s="27">
        <f t="shared" si="6"/>
        <v>0</v>
      </c>
      <c r="N65" s="27">
        <f t="shared" si="8"/>
        <v>0</v>
      </c>
      <c r="O65" s="27"/>
      <c r="P65" s="27">
        <f t="shared" si="7"/>
        <v>0</v>
      </c>
      <c r="Q65" s="24"/>
      <c r="S65" s="2" t="s">
        <v>3</v>
      </c>
    </row>
    <row r="66" spans="1:19" x14ac:dyDescent="0.25">
      <c r="A66" s="101" t="s">
        <v>148</v>
      </c>
      <c r="B66" s="101" t="s">
        <v>149</v>
      </c>
      <c r="C66" s="3">
        <v>15000</v>
      </c>
      <c r="D66" s="3">
        <v>45000</v>
      </c>
      <c r="E66" s="3">
        <v>0</v>
      </c>
      <c r="F66" s="5">
        <v>0</v>
      </c>
      <c r="G66" s="35">
        <v>30</v>
      </c>
      <c r="H66" s="6">
        <v>4</v>
      </c>
      <c r="J66" s="28"/>
      <c r="K66" s="27">
        <f>+D66/G66</f>
        <v>1500</v>
      </c>
      <c r="L66" s="1">
        <f t="shared" si="12"/>
        <v>24.012214245917232</v>
      </c>
      <c r="M66" s="27">
        <f>+(C66*(1-F66))/(B$5*G66)</f>
        <v>50</v>
      </c>
      <c r="N66" s="27">
        <f>+E66</f>
        <v>0</v>
      </c>
      <c r="O66" s="27"/>
      <c r="P66" s="27">
        <f>SUM(K66:N66)</f>
        <v>1574.0122142459172</v>
      </c>
      <c r="Q66" s="24"/>
    </row>
    <row r="67" spans="1:19" x14ac:dyDescent="0.25">
      <c r="A67" s="101" t="s">
        <v>148</v>
      </c>
      <c r="B67" s="101" t="s">
        <v>150</v>
      </c>
      <c r="C67" s="3">
        <v>15000</v>
      </c>
      <c r="D67" s="3">
        <v>120000</v>
      </c>
      <c r="E67" s="3">
        <v>0</v>
      </c>
      <c r="F67" s="5">
        <v>0</v>
      </c>
      <c r="G67" s="35">
        <v>120</v>
      </c>
      <c r="H67" s="6">
        <v>4</v>
      </c>
      <c r="J67" s="28"/>
      <c r="K67" s="27">
        <f>+D67/G67</f>
        <v>1000</v>
      </c>
      <c r="L67" s="1">
        <f t="shared" si="12"/>
        <v>6.0030535614793079</v>
      </c>
      <c r="M67" s="27">
        <f>+(C67*(1-F67))/(B$5*G67)</f>
        <v>12.5</v>
      </c>
      <c r="N67" s="27">
        <f>+E67</f>
        <v>0</v>
      </c>
      <c r="O67" s="27"/>
      <c r="P67" s="27">
        <f>SUM(K67:N67)</f>
        <v>1018.5030535614793</v>
      </c>
      <c r="Q67" s="24"/>
    </row>
    <row r="68" spans="1:19" ht="13" thickBot="1" x14ac:dyDescent="0.3">
      <c r="C68" s="1"/>
      <c r="D68" s="1"/>
      <c r="E68" s="1"/>
      <c r="F68" s="2"/>
      <c r="G68" s="15"/>
      <c r="J68" s="29"/>
      <c r="K68" s="30"/>
      <c r="L68" s="30"/>
      <c r="M68" s="30"/>
      <c r="N68" s="30"/>
      <c r="O68" s="30"/>
      <c r="P68" s="30"/>
      <c r="Q68" s="31"/>
      <c r="S68" s="2"/>
    </row>
    <row r="70" spans="1:19" hidden="1" x14ac:dyDescent="0.25">
      <c r="A70" s="10"/>
      <c r="B70" t="s">
        <v>31</v>
      </c>
      <c r="C70" s="33">
        <f>+B7</f>
        <v>30</v>
      </c>
      <c r="D70" t="s">
        <v>30</v>
      </c>
    </row>
    <row r="72" spans="1:19" x14ac:dyDescent="0.25">
      <c r="A72" s="9"/>
      <c r="B72" s="32" t="s">
        <v>32</v>
      </c>
    </row>
    <row r="74" spans="1:19" ht="14" x14ac:dyDescent="0.3">
      <c r="A74" s="51" t="s">
        <v>154</v>
      </c>
    </row>
    <row r="75" spans="1:19" x14ac:dyDescent="0.25">
      <c r="A75" s="101" t="s">
        <v>155</v>
      </c>
    </row>
    <row r="76" spans="1:19" x14ac:dyDescent="0.25">
      <c r="A76" s="101" t="s">
        <v>158</v>
      </c>
    </row>
    <row r="77" spans="1:19" x14ac:dyDescent="0.25">
      <c r="A77" s="101" t="s">
        <v>157</v>
      </c>
      <c r="C77" s="1"/>
      <c r="D77" s="1"/>
      <c r="E77" s="1"/>
      <c r="F77" s="64"/>
      <c r="G77" s="15"/>
      <c r="K77" s="65"/>
      <c r="L77" s="1"/>
      <c r="M77" s="65"/>
      <c r="N77" s="65"/>
      <c r="O77" s="65"/>
      <c r="P77" s="65"/>
    </row>
    <row r="78" spans="1:19" x14ac:dyDescent="0.25">
      <c r="A78" s="101" t="s">
        <v>159</v>
      </c>
      <c r="C78" s="1"/>
      <c r="D78" s="1"/>
      <c r="E78" s="1"/>
      <c r="F78" s="60"/>
      <c r="K78" s="65"/>
      <c r="L78" s="1"/>
      <c r="M78" s="65"/>
      <c r="N78" s="65"/>
      <c r="O78" s="65"/>
      <c r="P78" s="65"/>
    </row>
    <row r="79" spans="1:19" x14ac:dyDescent="0.25">
      <c r="C79" s="1"/>
      <c r="D79" s="1"/>
      <c r="E79" s="1"/>
      <c r="F79" s="60"/>
      <c r="K79" s="65"/>
      <c r="L79" s="1"/>
      <c r="M79" s="65"/>
      <c r="N79" s="65"/>
      <c r="O79" s="65"/>
      <c r="P79" s="65"/>
    </row>
    <row r="80" spans="1:19" x14ac:dyDescent="0.25">
      <c r="C80" s="1"/>
      <c r="D80" s="1"/>
      <c r="E80" s="1"/>
      <c r="F80" s="60"/>
      <c r="K80" s="65"/>
      <c r="L80" s="1"/>
      <c r="M80" s="65"/>
      <c r="N80" s="65"/>
      <c r="O80" s="65"/>
      <c r="P80" s="65"/>
    </row>
    <row r="81" spans="3:16" x14ac:dyDescent="0.25">
      <c r="C81" s="1"/>
      <c r="D81" s="1"/>
      <c r="E81" s="1"/>
      <c r="F81" s="60"/>
      <c r="K81" s="65"/>
      <c r="L81" s="1"/>
      <c r="M81" s="65"/>
      <c r="N81" s="65"/>
      <c r="O81" s="65"/>
      <c r="P81" s="65"/>
    </row>
    <row r="82" spans="3:16" x14ac:dyDescent="0.25">
      <c r="C82" s="1"/>
      <c r="D82" s="1"/>
      <c r="E82" s="1"/>
      <c r="F82" s="60"/>
      <c r="K82" s="65"/>
      <c r="L82" s="1"/>
      <c r="M82" s="65"/>
      <c r="N82" s="65"/>
      <c r="O82" s="65"/>
      <c r="P82" s="65"/>
    </row>
    <row r="83" spans="3:16" x14ac:dyDescent="0.25">
      <c r="C83" s="1"/>
      <c r="D83" s="1"/>
      <c r="E83" s="1"/>
      <c r="F83" s="60"/>
      <c r="K83" s="65"/>
      <c r="L83" s="1"/>
      <c r="M83" s="65"/>
      <c r="N83" s="65"/>
      <c r="O83" s="65"/>
      <c r="P83" s="65"/>
    </row>
    <row r="84" spans="3:16" x14ac:dyDescent="0.25">
      <c r="C84" s="1"/>
      <c r="D84" s="1"/>
      <c r="E84" s="1"/>
      <c r="F84" s="61"/>
      <c r="K84" s="65"/>
      <c r="L84" s="1"/>
      <c r="M84" s="65"/>
      <c r="N84" s="65"/>
      <c r="O84" s="65"/>
      <c r="P84" s="65"/>
    </row>
    <row r="85" spans="3:16" x14ac:dyDescent="0.25">
      <c r="C85" s="1"/>
      <c r="D85" s="1"/>
      <c r="E85" s="1"/>
      <c r="F85" s="60"/>
      <c r="K85" s="65"/>
      <c r="L85" s="1"/>
      <c r="M85" s="65"/>
      <c r="N85" s="65"/>
      <c r="O85" s="65"/>
      <c r="P85" s="65"/>
    </row>
    <row r="86" spans="3:16" x14ac:dyDescent="0.25">
      <c r="C86" s="1"/>
      <c r="D86" s="1"/>
      <c r="E86" s="1"/>
      <c r="F86" s="60"/>
      <c r="K86" s="65"/>
      <c r="L86" s="1"/>
      <c r="M86" s="65"/>
      <c r="N86" s="65"/>
      <c r="O86" s="65"/>
      <c r="P86" s="65"/>
    </row>
    <row r="87" spans="3:16" x14ac:dyDescent="0.25">
      <c r="C87" s="1"/>
      <c r="D87" s="1"/>
      <c r="E87" s="1"/>
      <c r="F87" s="60"/>
      <c r="K87" s="65"/>
      <c r="L87" s="1"/>
      <c r="M87" s="65"/>
      <c r="N87" s="65"/>
      <c r="O87" s="65"/>
      <c r="P87" s="65"/>
    </row>
    <row r="88" spans="3:16" x14ac:dyDescent="0.25">
      <c r="C88" s="1"/>
      <c r="D88" s="1"/>
      <c r="E88" s="1"/>
      <c r="F88" s="60"/>
      <c r="K88" s="65"/>
      <c r="L88" s="1"/>
      <c r="M88" s="65"/>
      <c r="N88" s="65"/>
      <c r="O88" s="65"/>
      <c r="P88" s="65"/>
    </row>
    <row r="89" spans="3:16" x14ac:dyDescent="0.25">
      <c r="C89" s="1"/>
      <c r="D89" s="1"/>
      <c r="E89" s="1"/>
      <c r="F89" s="60"/>
      <c r="K89" s="65"/>
      <c r="L89" s="1"/>
      <c r="M89" s="65"/>
      <c r="N89" s="65"/>
      <c r="O89" s="65"/>
      <c r="P89" s="65"/>
    </row>
    <row r="90" spans="3:16" x14ac:dyDescent="0.25">
      <c r="C90" s="62"/>
      <c r="D90" s="1"/>
      <c r="E90" s="1"/>
      <c r="F90" s="60"/>
      <c r="K90" s="65"/>
      <c r="L90" s="1"/>
      <c r="M90" s="65"/>
      <c r="N90" s="65"/>
      <c r="O90" s="65"/>
      <c r="P90" s="65"/>
    </row>
    <row r="91" spans="3:16" x14ac:dyDescent="0.25">
      <c r="C91" s="62"/>
      <c r="D91" s="1"/>
      <c r="E91" s="1"/>
      <c r="F91" s="60"/>
      <c r="K91" s="65"/>
      <c r="L91" s="1"/>
      <c r="M91" s="65"/>
      <c r="N91" s="65"/>
      <c r="O91" s="65"/>
      <c r="P91" s="65"/>
    </row>
    <row r="92" spans="3:16" x14ac:dyDescent="0.25">
      <c r="C92" s="1"/>
      <c r="D92" s="1"/>
      <c r="E92" s="1"/>
      <c r="K92" s="65"/>
      <c r="L92" s="1"/>
      <c r="M92" s="65"/>
      <c r="N92" s="65"/>
      <c r="O92" s="65"/>
      <c r="P92" s="65"/>
    </row>
    <row r="93" spans="3:16" x14ac:dyDescent="0.25">
      <c r="C93" s="1"/>
      <c r="D93" s="1"/>
      <c r="E93" s="1"/>
      <c r="F93" s="61"/>
      <c r="K93" s="65"/>
      <c r="L93" s="1"/>
      <c r="M93" s="65"/>
      <c r="N93" s="65"/>
      <c r="O93" s="65"/>
      <c r="P93" s="65"/>
    </row>
    <row r="94" spans="3:16" x14ac:dyDescent="0.25">
      <c r="C94" s="62"/>
      <c r="D94" s="1"/>
      <c r="E94" s="1"/>
      <c r="F94" s="63"/>
      <c r="K94" s="65"/>
      <c r="L94" s="1"/>
      <c r="M94" s="65"/>
      <c r="N94" s="65"/>
      <c r="O94" s="65"/>
      <c r="P94" s="65"/>
    </row>
    <row r="97" spans="3:16" x14ac:dyDescent="0.25">
      <c r="C97" s="1"/>
      <c r="D97" s="1"/>
      <c r="E97" s="1"/>
      <c r="F97" s="60"/>
      <c r="K97" s="65"/>
      <c r="L97" s="1"/>
      <c r="M97" s="65"/>
      <c r="N97" s="65"/>
      <c r="O97" s="65"/>
      <c r="P97" s="65"/>
    </row>
    <row r="98" spans="3:16" x14ac:dyDescent="0.25">
      <c r="C98" s="1"/>
      <c r="D98" s="1"/>
      <c r="E98" s="1"/>
      <c r="F98" s="60"/>
      <c r="K98" s="65"/>
      <c r="L98" s="1"/>
      <c r="M98" s="65"/>
      <c r="N98" s="65"/>
      <c r="O98" s="65"/>
      <c r="P98" s="65"/>
    </row>
    <row r="99" spans="3:16" x14ac:dyDescent="0.25">
      <c r="C99" s="1"/>
      <c r="D99" s="1"/>
      <c r="E99" s="1"/>
      <c r="F99" s="60"/>
      <c r="K99" s="65"/>
      <c r="L99" s="1"/>
      <c r="M99" s="65"/>
      <c r="N99" s="65"/>
      <c r="O99" s="65"/>
      <c r="P99" s="65"/>
    </row>
    <row r="100" spans="3:16" x14ac:dyDescent="0.25">
      <c r="C100" s="1"/>
      <c r="D100" s="1"/>
      <c r="E100" s="1"/>
      <c r="F100" s="60"/>
      <c r="K100" s="65"/>
      <c r="L100" s="1"/>
      <c r="M100" s="65"/>
      <c r="N100" s="65"/>
      <c r="O100" s="65"/>
      <c r="P100" s="65"/>
    </row>
    <row r="101" spans="3:16" x14ac:dyDescent="0.25">
      <c r="C101" s="1"/>
      <c r="D101" s="1"/>
      <c r="E101" s="1"/>
      <c r="F101" s="60"/>
      <c r="K101" s="65"/>
      <c r="L101" s="1"/>
      <c r="M101" s="65"/>
      <c r="N101" s="65"/>
      <c r="O101" s="65"/>
      <c r="P101" s="65"/>
    </row>
    <row r="102" spans="3:16" x14ac:dyDescent="0.25">
      <c r="C102" s="1"/>
      <c r="D102" s="1"/>
      <c r="E102" s="1"/>
      <c r="F102" s="60"/>
      <c r="K102" s="65"/>
      <c r="L102" s="1"/>
      <c r="M102" s="65"/>
      <c r="N102" s="65"/>
      <c r="O102" s="65"/>
      <c r="P102" s="65"/>
    </row>
    <row r="103" spans="3:16" x14ac:dyDescent="0.25">
      <c r="C103" s="1"/>
      <c r="D103" s="1"/>
      <c r="E103" s="1"/>
      <c r="F103" s="60"/>
      <c r="K103" s="65"/>
      <c r="L103" s="1"/>
      <c r="M103" s="65"/>
      <c r="N103" s="65"/>
      <c r="O103" s="65"/>
      <c r="P103" s="65"/>
    </row>
    <row r="104" spans="3:16" x14ac:dyDescent="0.25">
      <c r="C104" s="1"/>
      <c r="D104" s="1"/>
      <c r="E104" s="1"/>
      <c r="F104" s="64"/>
      <c r="G104" s="15"/>
      <c r="K104" s="65"/>
      <c r="L104" s="1"/>
      <c r="M104" s="65"/>
      <c r="N104" s="65"/>
      <c r="O104" s="65"/>
      <c r="P104" s="65"/>
    </row>
    <row r="105" spans="3:16" x14ac:dyDescent="0.25">
      <c r="C105" s="1"/>
      <c r="D105" s="1"/>
      <c r="E105" s="1"/>
      <c r="F105" s="60"/>
      <c r="K105" s="65"/>
      <c r="L105" s="1"/>
      <c r="M105" s="65"/>
      <c r="N105" s="65"/>
      <c r="O105" s="65"/>
      <c r="P105" s="65"/>
    </row>
    <row r="106" spans="3:16" x14ac:dyDescent="0.25">
      <c r="C106" s="1"/>
      <c r="D106" s="1"/>
      <c r="E106" s="1"/>
      <c r="F106" s="60"/>
      <c r="K106" s="65"/>
      <c r="L106" s="1"/>
      <c r="M106" s="65"/>
      <c r="N106" s="65"/>
      <c r="O106" s="65"/>
      <c r="P106" s="65"/>
    </row>
  </sheetData>
  <mergeCells count="1">
    <mergeCell ref="L8:O8"/>
  </mergeCells>
  <phoneticPr fontId="0" type="noConversion"/>
  <pageMargins left="0.75" right="0.75" top="1" bottom="1" header="0.5" footer="0.5"/>
  <pageSetup orientation="portrait" horizontalDpi="4294967293" verticalDpi="0" r:id="rId1"/>
  <headerFooter alignWithMargins="0">
    <oddFooter xml:space="preserve">&amp;CCopyright www.sherpareport.com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workbookViewId="0">
      <selection activeCell="A43" sqref="A43:IV44"/>
    </sheetView>
  </sheetViews>
  <sheetFormatPr defaultRowHeight="12.5" x14ac:dyDescent="0.25"/>
  <sheetData>
    <row r="1" spans="1:15" ht="23" x14ac:dyDescent="0.5">
      <c r="A1" s="39" t="s">
        <v>75</v>
      </c>
    </row>
    <row r="2" spans="1:15" x14ac:dyDescent="0.25">
      <c r="A2" s="40" t="s">
        <v>47</v>
      </c>
    </row>
    <row r="3" spans="1:15" ht="18" customHeight="1" x14ac:dyDescent="0.35">
      <c r="A3" s="16" t="s">
        <v>79</v>
      </c>
    </row>
    <row r="4" spans="1:15" ht="18" customHeight="1" x14ac:dyDescent="0.35">
      <c r="A4" s="16" t="s">
        <v>80</v>
      </c>
    </row>
    <row r="5" spans="1:15" ht="36" customHeight="1" x14ac:dyDescent="0.25">
      <c r="A5" s="109" t="s">
        <v>81</v>
      </c>
      <c r="B5" s="109"/>
      <c r="C5" s="109"/>
      <c r="D5" s="109"/>
      <c r="E5" s="109"/>
      <c r="F5" s="109"/>
      <c r="G5" s="109"/>
      <c r="H5" s="109"/>
      <c r="I5" s="109"/>
      <c r="J5" s="109"/>
      <c r="K5" s="109"/>
      <c r="L5" s="109"/>
      <c r="M5" s="109"/>
      <c r="N5" s="109"/>
      <c r="O5" s="109"/>
    </row>
    <row r="6" spans="1:15" ht="17.25" customHeight="1" x14ac:dyDescent="0.25">
      <c r="A6" s="38"/>
      <c r="B6" s="38"/>
      <c r="C6" s="38"/>
      <c r="D6" s="38"/>
      <c r="E6" s="38"/>
      <c r="F6" s="38"/>
      <c r="G6" s="38"/>
      <c r="H6" s="38"/>
      <c r="I6" s="38"/>
      <c r="J6" s="38"/>
      <c r="K6" s="38"/>
      <c r="L6" s="17"/>
    </row>
    <row r="7" spans="1:15" ht="15.5" x14ac:dyDescent="0.35">
      <c r="A7" s="16"/>
    </row>
    <row r="8" spans="1:15" ht="18" x14ac:dyDescent="0.4">
      <c r="A8" s="11" t="s">
        <v>43</v>
      </c>
    </row>
    <row r="9" spans="1:15" ht="9.75" customHeight="1" x14ac:dyDescent="0.35">
      <c r="A9" s="18"/>
    </row>
    <row r="10" spans="1:15" ht="15.5" x14ac:dyDescent="0.35">
      <c r="A10" s="16" t="s">
        <v>77</v>
      </c>
    </row>
    <row r="11" spans="1:15" ht="10.5" customHeight="1" x14ac:dyDescent="0.35">
      <c r="A11" s="16"/>
    </row>
    <row r="12" spans="1:15" ht="15.5" x14ac:dyDescent="0.35">
      <c r="A12" s="16" t="s">
        <v>21</v>
      </c>
    </row>
    <row r="13" spans="1:15" ht="34.5" customHeight="1" x14ac:dyDescent="0.25">
      <c r="A13" s="109" t="s">
        <v>18</v>
      </c>
      <c r="B13" s="109"/>
      <c r="C13" s="109"/>
      <c r="D13" s="109"/>
      <c r="E13" s="109"/>
      <c r="F13" s="109"/>
      <c r="G13" s="109"/>
      <c r="H13" s="109"/>
      <c r="I13" s="109"/>
      <c r="J13" s="109"/>
      <c r="K13" s="109"/>
      <c r="L13" s="109"/>
      <c r="M13" s="109"/>
      <c r="N13" s="109"/>
      <c r="O13" s="109"/>
    </row>
    <row r="14" spans="1:15" ht="15.5" x14ac:dyDescent="0.35">
      <c r="A14" s="16" t="s">
        <v>36</v>
      </c>
    </row>
    <row r="15" spans="1:15" ht="10.5" customHeight="1" x14ac:dyDescent="0.35">
      <c r="A15" s="16"/>
    </row>
    <row r="16" spans="1:15" ht="15.5" x14ac:dyDescent="0.35">
      <c r="A16" s="16" t="s">
        <v>23</v>
      </c>
    </row>
    <row r="17" spans="1:1" ht="15.5" x14ac:dyDescent="0.35">
      <c r="A17" s="16" t="s">
        <v>22</v>
      </c>
    </row>
    <row r="18" spans="1:1" ht="15.5" x14ac:dyDescent="0.35">
      <c r="A18" s="16" t="s">
        <v>35</v>
      </c>
    </row>
    <row r="19" spans="1:1" ht="10.5" customHeight="1" x14ac:dyDescent="0.35">
      <c r="A19" s="16"/>
    </row>
    <row r="20" spans="1:1" ht="15.5" x14ac:dyDescent="0.35">
      <c r="A20" s="16" t="s">
        <v>26</v>
      </c>
    </row>
    <row r="21" spans="1:1" ht="15.5" x14ac:dyDescent="0.35">
      <c r="A21" s="16" t="s">
        <v>40</v>
      </c>
    </row>
    <row r="22" spans="1:1" ht="15.5" x14ac:dyDescent="0.35">
      <c r="A22" s="16" t="s">
        <v>25</v>
      </c>
    </row>
    <row r="23" spans="1:1" ht="15.5" x14ac:dyDescent="0.35">
      <c r="A23" s="16" t="s">
        <v>41</v>
      </c>
    </row>
    <row r="24" spans="1:1" ht="9.75" customHeight="1" x14ac:dyDescent="0.35">
      <c r="A24" s="16"/>
    </row>
    <row r="25" spans="1:1" ht="15.5" x14ac:dyDescent="0.35">
      <c r="A25" s="16" t="s">
        <v>27</v>
      </c>
    </row>
    <row r="26" spans="1:1" ht="15.5" x14ac:dyDescent="0.35">
      <c r="A26" s="16"/>
    </row>
    <row r="27" spans="1:1" ht="15.5" x14ac:dyDescent="0.35">
      <c r="A27" s="16"/>
    </row>
    <row r="28" spans="1:1" ht="18" x14ac:dyDescent="0.4">
      <c r="A28" s="11" t="s">
        <v>44</v>
      </c>
    </row>
    <row r="30" spans="1:1" ht="15.5" x14ac:dyDescent="0.35">
      <c r="A30" s="16" t="s">
        <v>38</v>
      </c>
    </row>
    <row r="31" spans="1:1" ht="15.5" x14ac:dyDescent="0.35">
      <c r="A31" s="16" t="s">
        <v>83</v>
      </c>
    </row>
    <row r="32" spans="1:1" ht="15.5" x14ac:dyDescent="0.35">
      <c r="A32" s="16" t="s">
        <v>97</v>
      </c>
    </row>
    <row r="33" spans="1:1" ht="15.5" x14ac:dyDescent="0.35">
      <c r="A33" s="16"/>
    </row>
    <row r="34" spans="1:1" ht="15.5" x14ac:dyDescent="0.35">
      <c r="A34" s="16"/>
    </row>
    <row r="35" spans="1:1" ht="18" x14ac:dyDescent="0.4">
      <c r="A35" s="11" t="s">
        <v>45</v>
      </c>
    </row>
    <row r="37" spans="1:1" ht="15.5" x14ac:dyDescent="0.35">
      <c r="A37" s="16" t="s">
        <v>33</v>
      </c>
    </row>
    <row r="38" spans="1:1" ht="15.5" x14ac:dyDescent="0.35">
      <c r="A38" s="16" t="s">
        <v>42</v>
      </c>
    </row>
    <row r="39" spans="1:1" ht="15.5" x14ac:dyDescent="0.35">
      <c r="A39" s="16" t="s">
        <v>34</v>
      </c>
    </row>
    <row r="40" spans="1:1" ht="15.5" x14ac:dyDescent="0.35">
      <c r="A40" s="16"/>
    </row>
    <row r="41" spans="1:1" ht="15.5" x14ac:dyDescent="0.35">
      <c r="A41" s="16" t="s">
        <v>39</v>
      </c>
    </row>
    <row r="43" spans="1:1" ht="15.5" x14ac:dyDescent="0.35">
      <c r="A43" s="16" t="s">
        <v>48</v>
      </c>
    </row>
  </sheetData>
  <mergeCells count="2">
    <mergeCell ref="A5:O5"/>
    <mergeCell ref="A13:O13"/>
  </mergeCells>
  <phoneticPr fontId="0" type="noConversion"/>
  <pageMargins left="0.75" right="0.75" top="1" bottom="1" header="0.5" footer="0.5"/>
  <pageSetup orientation="portrait" horizontalDpi="4294967293" verticalDpi="0" r:id="rId1"/>
  <headerFooter alignWithMargins="0">
    <oddFooter>&amp;Ccopyright www.sherpareport.com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8"/>
  <sheetViews>
    <sheetView workbookViewId="0">
      <selection activeCell="B46" sqref="B45:B46"/>
    </sheetView>
  </sheetViews>
  <sheetFormatPr defaultRowHeight="12.5" x14ac:dyDescent="0.25"/>
  <cols>
    <col min="1" max="1" width="28.81640625" customWidth="1"/>
    <col min="2" max="2" width="19.54296875" customWidth="1"/>
    <col min="3" max="3" width="15.1796875" customWidth="1"/>
    <col min="4" max="5" width="14" customWidth="1"/>
    <col min="6" max="6" width="11.7265625" customWidth="1"/>
    <col min="9" max="9" width="4.453125" customWidth="1"/>
    <col min="10" max="10" width="2.7265625" customWidth="1"/>
    <col min="11" max="14" width="11" customWidth="1"/>
    <col min="15" max="15" width="2.81640625" customWidth="1"/>
    <col min="16" max="16" width="10.453125" customWidth="1"/>
    <col min="17" max="17" width="2.453125" customWidth="1"/>
    <col min="19" max="19" width="11.7265625" customWidth="1"/>
  </cols>
  <sheetData>
    <row r="1" spans="1:19" ht="18" x14ac:dyDescent="0.4">
      <c r="A1" s="11" t="s">
        <v>50</v>
      </c>
      <c r="E1" s="40" t="s">
        <v>46</v>
      </c>
      <c r="N1" s="36" t="str">
        <f>+'Cost per Night (1)'!N1</f>
        <v>Last Updated Feb 2023</v>
      </c>
    </row>
    <row r="2" spans="1:19" ht="15.75" customHeight="1" x14ac:dyDescent="0.25">
      <c r="A2" s="19" t="s">
        <v>49</v>
      </c>
    </row>
    <row r="3" spans="1:19" ht="8.25" customHeight="1" x14ac:dyDescent="0.25">
      <c r="A3" s="19"/>
    </row>
    <row r="4" spans="1:19" ht="15.75" customHeight="1" x14ac:dyDescent="0.35">
      <c r="A4" s="7" t="s">
        <v>1</v>
      </c>
    </row>
    <row r="5" spans="1:19" x14ac:dyDescent="0.25">
      <c r="A5" t="s">
        <v>12</v>
      </c>
      <c r="B5" s="9">
        <v>10</v>
      </c>
    </row>
    <row r="6" spans="1:19" x14ac:dyDescent="0.25">
      <c r="A6" t="s">
        <v>13</v>
      </c>
      <c r="B6" s="41">
        <f>+'Cost per Night (1)'!B6</f>
        <v>0.04</v>
      </c>
      <c r="C6" t="s">
        <v>14</v>
      </c>
    </row>
    <row r="7" spans="1:19" ht="13" thickBot="1" x14ac:dyDescent="0.3">
      <c r="A7" t="s">
        <v>19</v>
      </c>
      <c r="B7" s="42">
        <v>30</v>
      </c>
      <c r="C7" t="s">
        <v>20</v>
      </c>
    </row>
    <row r="8" spans="1:19" x14ac:dyDescent="0.25">
      <c r="B8" s="43"/>
      <c r="J8" s="20"/>
      <c r="K8" s="21"/>
      <c r="L8" s="111" t="s">
        <v>28</v>
      </c>
      <c r="M8" s="111"/>
      <c r="N8" s="111"/>
      <c r="O8" s="111"/>
      <c r="P8" s="21"/>
      <c r="Q8" s="22"/>
    </row>
    <row r="9" spans="1:19" x14ac:dyDescent="0.25">
      <c r="A9" t="s">
        <v>51</v>
      </c>
      <c r="B9" s="43"/>
      <c r="J9" s="23"/>
      <c r="Q9" s="24"/>
    </row>
    <row r="10" spans="1:19" ht="38" x14ac:dyDescent="0.3">
      <c r="A10" s="12" t="s">
        <v>16</v>
      </c>
      <c r="B10" s="12" t="s">
        <v>15</v>
      </c>
      <c r="C10" s="8" t="s">
        <v>5</v>
      </c>
      <c r="D10" s="8" t="s">
        <v>0</v>
      </c>
      <c r="E10" s="13" t="str">
        <f>+'Cost per Night (1)'!E10</f>
        <v>Avge  Nightly Fees</v>
      </c>
      <c r="F10" s="13" t="s">
        <v>24</v>
      </c>
      <c r="G10" s="8" t="s">
        <v>6</v>
      </c>
      <c r="H10" s="13"/>
      <c r="I10" s="12"/>
      <c r="J10" s="25"/>
      <c r="K10" s="13" t="s">
        <v>8</v>
      </c>
      <c r="L10" s="13" t="s">
        <v>9</v>
      </c>
      <c r="M10" s="13" t="s">
        <v>10</v>
      </c>
      <c r="N10" s="13" t="s">
        <v>11</v>
      </c>
      <c r="O10" s="26" t="s">
        <v>29</v>
      </c>
      <c r="P10" s="14" t="s">
        <v>17</v>
      </c>
      <c r="Q10" s="24"/>
      <c r="S10" s="32"/>
    </row>
    <row r="11" spans="1:19" x14ac:dyDescent="0.25">
      <c r="J11" s="23"/>
      <c r="Q11" s="24"/>
    </row>
    <row r="12" spans="1:19" x14ac:dyDescent="0.25">
      <c r="A12" s="1" t="str">
        <f>+'Cost per Night (1)'!A12</f>
        <v xml:space="preserve"> My 5 Homes</v>
      </c>
      <c r="B12" s="1"/>
      <c r="C12" s="1">
        <f>+'Cost per Night (1)'!C12</f>
        <v>395000</v>
      </c>
      <c r="D12" s="1">
        <f>+'Cost per Night (1)'!D12</f>
        <v>15000</v>
      </c>
      <c r="E12" s="1">
        <f>+'Cost per Night (1)'!E12</f>
        <v>0</v>
      </c>
      <c r="F12" s="58">
        <f>+'Cost per Night (1)'!F12</f>
        <v>1</v>
      </c>
      <c r="G12" s="15">
        <f>+'Cost per Night (1)'!G12</f>
        <v>84</v>
      </c>
      <c r="H12" s="37"/>
      <c r="J12" s="23"/>
      <c r="K12" s="44">
        <f t="shared" ref="K12:K47" si="0">+D12/G12</f>
        <v>178.57142857142858</v>
      </c>
      <c r="L12" s="1">
        <f t="shared" ref="L12:L41" si="1">+C12*B$6/(G12)</f>
        <v>188.0952380952381</v>
      </c>
      <c r="M12" s="44">
        <f t="shared" ref="M12:M46" si="2">+(C12*(1-F12))/(B$5*G12)</f>
        <v>0</v>
      </c>
      <c r="N12" s="44">
        <f t="shared" ref="N12:N46" si="3">+E12</f>
        <v>0</v>
      </c>
      <c r="O12" s="44"/>
      <c r="P12" s="44">
        <f t="shared" ref="P12:P47" si="4">SUM(K12:N12)</f>
        <v>366.66666666666669</v>
      </c>
      <c r="Q12" s="24"/>
    </row>
    <row r="13" spans="1:19" hidden="1" x14ac:dyDescent="0.25">
      <c r="A13" s="1" t="str">
        <f>+'Cost per Night (1)'!A13</f>
        <v xml:space="preserve"> A&amp;K Residence Club</v>
      </c>
      <c r="B13" s="47">
        <f>+'Cost per Night (1)'!B13</f>
        <v>15</v>
      </c>
      <c r="C13" s="1">
        <f>+'Cost per Night (1)'!C13</f>
        <v>175000</v>
      </c>
      <c r="D13" s="1">
        <f>+'Cost per Night (1)'!D13</f>
        <v>12975</v>
      </c>
      <c r="E13" s="1">
        <f>+'Cost per Night (1)'!E13</f>
        <v>0</v>
      </c>
      <c r="F13" s="58">
        <f>+'Cost per Night (1)'!F13</f>
        <v>1</v>
      </c>
      <c r="G13" s="15">
        <f>+'Cost per Night (1)'!G13</f>
        <v>15</v>
      </c>
      <c r="H13" s="37"/>
      <c r="J13" s="23"/>
      <c r="K13" s="44">
        <f>+D13/G13</f>
        <v>865</v>
      </c>
      <c r="L13" s="1">
        <f>+C13*B$6/(G13)</f>
        <v>466.66666666666669</v>
      </c>
      <c r="M13" s="44">
        <f>+(C13*(1-F13))/(B$5*G13)</f>
        <v>0</v>
      </c>
      <c r="N13" s="44">
        <f>+E13</f>
        <v>0</v>
      </c>
      <c r="O13" s="44"/>
      <c r="P13" s="44">
        <f>SUM(K13:N13)</f>
        <v>1331.6666666666667</v>
      </c>
      <c r="Q13" s="24"/>
    </row>
    <row r="14" spans="1:19" hidden="1" x14ac:dyDescent="0.25">
      <c r="A14" s="1" t="str">
        <f>+'Cost per Night (1)'!A14</f>
        <v xml:space="preserve"> A&amp;K Residence Club</v>
      </c>
      <c r="B14" s="47">
        <f>+'Cost per Night (1)'!B14</f>
        <v>30</v>
      </c>
      <c r="C14" s="1">
        <f>+'Cost per Night (1)'!C14</f>
        <v>300000</v>
      </c>
      <c r="D14" s="1">
        <f>+'Cost per Night (1)'!D14</f>
        <v>24000</v>
      </c>
      <c r="E14" s="1">
        <f>+'Cost per Night (1)'!E14</f>
        <v>0</v>
      </c>
      <c r="F14" s="58">
        <f>+'Cost per Night (1)'!F14</f>
        <v>1</v>
      </c>
      <c r="G14" s="15">
        <f>+'Cost per Night (1)'!G14</f>
        <v>30</v>
      </c>
      <c r="H14" s="37"/>
      <c r="J14" s="23"/>
      <c r="K14" s="44">
        <f>+D14/G14</f>
        <v>800</v>
      </c>
      <c r="L14" s="1">
        <f>+C14*B$6/(G14)</f>
        <v>400</v>
      </c>
      <c r="M14" s="44">
        <f>+(C14*(1-F14))/(B$5*G14)</f>
        <v>0</v>
      </c>
      <c r="N14" s="44">
        <f>+E14</f>
        <v>0</v>
      </c>
      <c r="O14" s="44"/>
      <c r="P14" s="44">
        <f>SUM(K14:N14)</f>
        <v>1200</v>
      </c>
      <c r="Q14" s="24"/>
    </row>
    <row r="15" spans="1:19" hidden="1" x14ac:dyDescent="0.25">
      <c r="A15" s="1" t="str">
        <f>+'Cost per Night (1)'!A15</f>
        <v xml:space="preserve"> A&amp;K Residence Club</v>
      </c>
      <c r="B15" s="47">
        <f>+'Cost per Night (1)'!B15</f>
        <v>45</v>
      </c>
      <c r="C15" s="1">
        <f>+'Cost per Night (1)'!C15</f>
        <v>375000</v>
      </c>
      <c r="D15" s="1">
        <f>+'Cost per Night (1)'!D15</f>
        <v>33975</v>
      </c>
      <c r="E15" s="1">
        <f>+'Cost per Night (1)'!E15</f>
        <v>0</v>
      </c>
      <c r="F15" s="58">
        <f>+'Cost per Night (1)'!F15</f>
        <v>1</v>
      </c>
      <c r="G15" s="15">
        <f>+'Cost per Night (1)'!G15</f>
        <v>45</v>
      </c>
      <c r="H15" s="37"/>
      <c r="J15" s="23"/>
      <c r="K15" s="44">
        <f>+D15/G15</f>
        <v>755</v>
      </c>
      <c r="L15" s="1">
        <f>+C15*B$6/(G15)</f>
        <v>333.33333333333331</v>
      </c>
      <c r="M15" s="44">
        <f>+(C15*(1-F15))/(B$5*G15)</f>
        <v>0</v>
      </c>
      <c r="N15" s="44">
        <f>+E15</f>
        <v>0</v>
      </c>
      <c r="O15" s="44"/>
      <c r="P15" s="44">
        <f>SUM(K15:N15)</f>
        <v>1088.3333333333333</v>
      </c>
      <c r="Q15" s="24"/>
    </row>
    <row r="16" spans="1:19" hidden="1" x14ac:dyDescent="0.25">
      <c r="A16" s="1">
        <f>+'Cost per Night (1)'!A16</f>
        <v>0</v>
      </c>
      <c r="B16" s="1">
        <f>+'Cost per Night (1)'!B16</f>
        <v>0</v>
      </c>
      <c r="C16" s="1">
        <f>+'Cost per Night (1)'!C16</f>
        <v>0</v>
      </c>
      <c r="D16" s="1">
        <f>+'Cost per Night (1)'!D16</f>
        <v>0</v>
      </c>
      <c r="E16" s="1">
        <f>+'Cost per Night (1)'!E16</f>
        <v>0</v>
      </c>
      <c r="F16" s="58">
        <f>+'Cost per Night (1)'!F16</f>
        <v>1</v>
      </c>
      <c r="G16" s="15">
        <f>+'Cost per Night (1)'!G16</f>
        <v>1</v>
      </c>
      <c r="J16" s="23"/>
      <c r="K16" s="44">
        <f t="shared" si="0"/>
        <v>0</v>
      </c>
      <c r="L16" s="1">
        <f t="shared" si="1"/>
        <v>0</v>
      </c>
      <c r="M16" s="44">
        <f t="shared" si="2"/>
        <v>0</v>
      </c>
      <c r="N16" s="44">
        <f t="shared" si="3"/>
        <v>0</v>
      </c>
      <c r="O16" s="44"/>
      <c r="P16" s="44">
        <f t="shared" si="4"/>
        <v>0</v>
      </c>
      <c r="Q16" s="24"/>
    </row>
    <row r="17" spans="1:19" hidden="1" x14ac:dyDescent="0.25">
      <c r="A17" s="1">
        <f>+'Cost per Night (1)'!A17</f>
        <v>0</v>
      </c>
      <c r="B17" s="1">
        <f>+'Cost per Night (1)'!B17</f>
        <v>0</v>
      </c>
      <c r="C17" s="1">
        <f>+'Cost per Night (1)'!C17</f>
        <v>0</v>
      </c>
      <c r="D17" s="1">
        <f>+'Cost per Night (1)'!D17</f>
        <v>0</v>
      </c>
      <c r="E17" s="1">
        <f>+'Cost per Night (1)'!E17</f>
        <v>0</v>
      </c>
      <c r="F17" s="58">
        <f>+'Cost per Night (1)'!F17</f>
        <v>1</v>
      </c>
      <c r="G17" s="15">
        <f>+'Cost per Night (1)'!G17</f>
        <v>1</v>
      </c>
      <c r="J17" s="23"/>
      <c r="K17" s="44">
        <f t="shared" si="0"/>
        <v>0</v>
      </c>
      <c r="L17" s="1">
        <f t="shared" si="1"/>
        <v>0</v>
      </c>
      <c r="M17" s="44">
        <f t="shared" si="2"/>
        <v>0</v>
      </c>
      <c r="N17" s="44">
        <f t="shared" si="3"/>
        <v>0</v>
      </c>
      <c r="O17" s="44"/>
      <c r="P17" s="44">
        <f t="shared" si="4"/>
        <v>0</v>
      </c>
      <c r="Q17" s="24"/>
    </row>
    <row r="18" spans="1:19" hidden="1" x14ac:dyDescent="0.25">
      <c r="A18" s="1">
        <f>+'Cost per Night (1)'!A18</f>
        <v>0</v>
      </c>
      <c r="B18" s="1">
        <f>+'Cost per Night (1)'!B18</f>
        <v>0</v>
      </c>
      <c r="C18" s="1">
        <f>+'Cost per Night (1)'!C18</f>
        <v>0</v>
      </c>
      <c r="D18" s="1">
        <f>+'Cost per Night (1)'!D18</f>
        <v>0</v>
      </c>
      <c r="E18" s="1">
        <f>+'Cost per Night (1)'!E18</f>
        <v>0</v>
      </c>
      <c r="F18" s="58">
        <f>+'Cost per Night (1)'!F18</f>
        <v>1</v>
      </c>
      <c r="G18" s="15">
        <f>+'Cost per Night (1)'!G18</f>
        <v>1</v>
      </c>
      <c r="J18" s="23"/>
      <c r="K18" s="44">
        <f t="shared" si="0"/>
        <v>0</v>
      </c>
      <c r="L18" s="1">
        <f t="shared" si="1"/>
        <v>0</v>
      </c>
      <c r="M18" s="44">
        <f t="shared" si="2"/>
        <v>0</v>
      </c>
      <c r="N18" s="44">
        <f t="shared" si="3"/>
        <v>0</v>
      </c>
      <c r="O18" s="44"/>
      <c r="P18" s="44">
        <f t="shared" si="4"/>
        <v>0</v>
      </c>
      <c r="Q18" s="24"/>
    </row>
    <row r="19" spans="1:19" hidden="1" x14ac:dyDescent="0.25">
      <c r="A19" s="1">
        <f>+'Cost per Night (1)'!A19</f>
        <v>0</v>
      </c>
      <c r="B19" s="1">
        <f>+'Cost per Night (1)'!B19</f>
        <v>0</v>
      </c>
      <c r="C19" s="1">
        <f>+'Cost per Night (1)'!C19</f>
        <v>0</v>
      </c>
      <c r="D19" s="1">
        <f>+'Cost per Night (1)'!D19</f>
        <v>0</v>
      </c>
      <c r="E19" s="1">
        <f>+'Cost per Night (1)'!E19</f>
        <v>0</v>
      </c>
      <c r="F19" s="58">
        <f>+'Cost per Night (1)'!F19</f>
        <v>0.8</v>
      </c>
      <c r="G19" s="15">
        <f>+'Cost per Night (1)'!G19</f>
        <v>1</v>
      </c>
      <c r="J19" s="23"/>
      <c r="K19" s="44">
        <f t="shared" si="0"/>
        <v>0</v>
      </c>
      <c r="L19" s="1">
        <f t="shared" si="1"/>
        <v>0</v>
      </c>
      <c r="M19" s="44">
        <f t="shared" si="2"/>
        <v>0</v>
      </c>
      <c r="N19" s="44">
        <f t="shared" si="3"/>
        <v>0</v>
      </c>
      <c r="O19" s="44"/>
      <c r="P19" s="44">
        <f t="shared" si="4"/>
        <v>0</v>
      </c>
      <c r="Q19" s="24"/>
      <c r="S19" s="45"/>
    </row>
    <row r="20" spans="1:19" hidden="1" x14ac:dyDescent="0.25">
      <c r="A20" s="1">
        <f>+'Cost per Night (1)'!A20</f>
        <v>0</v>
      </c>
      <c r="B20" s="1">
        <f>+'Cost per Night (1)'!B20</f>
        <v>0</v>
      </c>
      <c r="C20" s="1">
        <f>+'Cost per Night (1)'!C20</f>
        <v>0</v>
      </c>
      <c r="D20" s="1">
        <f>+'Cost per Night (1)'!D20</f>
        <v>0</v>
      </c>
      <c r="E20" s="1">
        <f>+'Cost per Night (1)'!E20</f>
        <v>0</v>
      </c>
      <c r="F20" s="58">
        <f>+'Cost per Night (1)'!F20</f>
        <v>0.8</v>
      </c>
      <c r="G20" s="15">
        <f>+'Cost per Night (1)'!G20</f>
        <v>1</v>
      </c>
      <c r="J20" s="23"/>
      <c r="K20" s="44">
        <f t="shared" si="0"/>
        <v>0</v>
      </c>
      <c r="L20" s="1">
        <f t="shared" si="1"/>
        <v>0</v>
      </c>
      <c r="M20" s="44">
        <f t="shared" si="2"/>
        <v>0</v>
      </c>
      <c r="N20" s="44">
        <f t="shared" si="3"/>
        <v>0</v>
      </c>
      <c r="O20" s="44"/>
      <c r="P20" s="44">
        <f t="shared" si="4"/>
        <v>0</v>
      </c>
      <c r="Q20" s="24"/>
      <c r="S20" s="45"/>
    </row>
    <row r="21" spans="1:19" hidden="1" x14ac:dyDescent="0.25">
      <c r="A21" s="1">
        <f>+'Cost per Night (1)'!A21</f>
        <v>0</v>
      </c>
      <c r="B21" s="1">
        <f>+'Cost per Night (1)'!B21</f>
        <v>0</v>
      </c>
      <c r="C21" s="1">
        <f>+'Cost per Night (1)'!C21</f>
        <v>0</v>
      </c>
      <c r="D21" s="1">
        <f>+'Cost per Night (1)'!D21</f>
        <v>0</v>
      </c>
      <c r="E21" s="1">
        <f>+'Cost per Night (1)'!E21</f>
        <v>0</v>
      </c>
      <c r="F21" s="58">
        <f>+'Cost per Night (1)'!F21</f>
        <v>0.8</v>
      </c>
      <c r="G21" s="15">
        <f>+'Cost per Night (1)'!G21</f>
        <v>1</v>
      </c>
      <c r="J21" s="23"/>
      <c r="K21" s="44">
        <f t="shared" si="0"/>
        <v>0</v>
      </c>
      <c r="L21" s="1">
        <f t="shared" si="1"/>
        <v>0</v>
      </c>
      <c r="M21" s="44">
        <f t="shared" si="2"/>
        <v>0</v>
      </c>
      <c r="N21" s="44">
        <f t="shared" si="3"/>
        <v>0</v>
      </c>
      <c r="O21" s="44"/>
      <c r="P21" s="44">
        <f t="shared" si="4"/>
        <v>0</v>
      </c>
      <c r="Q21" s="24"/>
      <c r="S21" s="45"/>
    </row>
    <row r="22" spans="1:19" hidden="1" x14ac:dyDescent="0.25">
      <c r="A22" s="1">
        <f>+'Cost per Night (1)'!A22</f>
        <v>0</v>
      </c>
      <c r="B22" s="1">
        <f>+'Cost per Night (1)'!B22</f>
        <v>0</v>
      </c>
      <c r="C22" s="1">
        <f>+'Cost per Night (1)'!C22</f>
        <v>0</v>
      </c>
      <c r="D22" s="1">
        <f>+'Cost per Night (1)'!D22</f>
        <v>0</v>
      </c>
      <c r="E22" s="1">
        <f>+'Cost per Night (1)'!E22</f>
        <v>0</v>
      </c>
      <c r="F22" s="58">
        <f>+'Cost per Night (1)'!F22</f>
        <v>0.8</v>
      </c>
      <c r="G22" s="15">
        <f>+'Cost per Night (1)'!G22</f>
        <v>1</v>
      </c>
      <c r="J22" s="23"/>
      <c r="K22" s="44">
        <f t="shared" si="0"/>
        <v>0</v>
      </c>
      <c r="L22" s="1">
        <f t="shared" si="1"/>
        <v>0</v>
      </c>
      <c r="M22" s="44">
        <f t="shared" si="2"/>
        <v>0</v>
      </c>
      <c r="N22" s="44">
        <f t="shared" si="3"/>
        <v>0</v>
      </c>
      <c r="O22" s="44"/>
      <c r="P22" s="44">
        <f t="shared" si="4"/>
        <v>0</v>
      </c>
      <c r="Q22" s="24"/>
      <c r="S22" s="45"/>
    </row>
    <row r="23" spans="1:19" x14ac:dyDescent="0.25">
      <c r="A23" s="1" t="str">
        <f>+'Cost per Night (1)'!A23</f>
        <v xml:space="preserve"> Equity Estates</v>
      </c>
      <c r="B23" s="1" t="str">
        <f>+'Cost per Night (1)'!B23</f>
        <v xml:space="preserve">Executive </v>
      </c>
      <c r="C23" s="1">
        <f>+'Cost per Night (1)'!C23</f>
        <v>347500</v>
      </c>
      <c r="D23" s="1">
        <f>+'Cost per Night (1)'!D23</f>
        <v>17999</v>
      </c>
      <c r="E23" s="1">
        <f>+'Cost per Night (1)'!E23</f>
        <v>0</v>
      </c>
      <c r="F23" s="58">
        <f>+'Cost per Night (1)'!F23</f>
        <v>1</v>
      </c>
      <c r="G23" s="15">
        <f>+'Cost per Night (1)'!G23</f>
        <v>15</v>
      </c>
      <c r="J23" s="23"/>
      <c r="K23" s="44">
        <f t="shared" si="0"/>
        <v>1199.9333333333334</v>
      </c>
      <c r="L23" s="1">
        <f t="shared" si="1"/>
        <v>926.66666666666663</v>
      </c>
      <c r="M23" s="44">
        <f t="shared" si="2"/>
        <v>0</v>
      </c>
      <c r="N23" s="44">
        <f t="shared" si="3"/>
        <v>0</v>
      </c>
      <c r="O23" s="44"/>
      <c r="P23" s="44">
        <f t="shared" si="4"/>
        <v>2126.6</v>
      </c>
      <c r="Q23" s="24"/>
      <c r="S23" s="45"/>
    </row>
    <row r="24" spans="1:19" x14ac:dyDescent="0.25">
      <c r="A24" s="1" t="str">
        <f>+'Cost per Night (1)'!A24</f>
        <v xml:space="preserve"> Equity Estates</v>
      </c>
      <c r="B24" s="1" t="s">
        <v>124</v>
      </c>
      <c r="C24" s="1">
        <f>+'Cost per Night (1)'!C24</f>
        <v>570000</v>
      </c>
      <c r="D24" s="1">
        <f>+'Cost per Night (1)'!D24</f>
        <v>35700</v>
      </c>
      <c r="E24" s="1">
        <f>+'Cost per Night (1)'!E24</f>
        <v>0</v>
      </c>
      <c r="F24" s="58">
        <f>+'Cost per Night (1)'!F24</f>
        <v>1</v>
      </c>
      <c r="G24" s="15">
        <f>+'Cost per Night (1)'!G24</f>
        <v>30</v>
      </c>
      <c r="J24" s="23"/>
      <c r="K24" s="44">
        <f t="shared" si="0"/>
        <v>1190</v>
      </c>
      <c r="L24" s="1">
        <f t="shared" si="1"/>
        <v>760</v>
      </c>
      <c r="M24" s="44">
        <f t="shared" si="2"/>
        <v>0</v>
      </c>
      <c r="N24" s="44">
        <f t="shared" si="3"/>
        <v>0</v>
      </c>
      <c r="O24" s="44"/>
      <c r="P24" s="44">
        <f t="shared" si="4"/>
        <v>1950</v>
      </c>
      <c r="Q24" s="24"/>
      <c r="S24" s="45"/>
    </row>
    <row r="25" spans="1:19" x14ac:dyDescent="0.25">
      <c r="A25" s="1" t="str">
        <f>+'Cost per Night (1)'!A25</f>
        <v xml:space="preserve"> Equity Estates</v>
      </c>
      <c r="B25" s="1" t="str">
        <f>+'Cost per Night (1)'!B25</f>
        <v>Advantage</v>
      </c>
      <c r="C25" s="1">
        <f>+'Cost per Night (1)'!C25</f>
        <v>810000</v>
      </c>
      <c r="D25" s="1">
        <f>+'Cost per Night (1)'!D25</f>
        <v>53100</v>
      </c>
      <c r="E25" s="1">
        <f>+'Cost per Night (1)'!E25</f>
        <v>0</v>
      </c>
      <c r="F25" s="58">
        <f>+'Cost per Night (1)'!F25</f>
        <v>1</v>
      </c>
      <c r="G25" s="15">
        <f>+'Cost per Night (1)'!G25</f>
        <v>45</v>
      </c>
      <c r="J25" s="23"/>
      <c r="K25" s="44">
        <f>+D25/G25</f>
        <v>1180</v>
      </c>
      <c r="L25" s="1">
        <f>+C25*B$6/(G25)</f>
        <v>720</v>
      </c>
      <c r="M25" s="44">
        <f>+(C25*(1-F25))/(B$5*G25)</f>
        <v>0</v>
      </c>
      <c r="N25" s="44">
        <f>+E25</f>
        <v>0</v>
      </c>
      <c r="O25" s="44"/>
      <c r="P25" s="44">
        <f>SUM(K25:N25)</f>
        <v>1900</v>
      </c>
      <c r="Q25" s="24"/>
      <c r="S25" s="45"/>
    </row>
    <row r="26" spans="1:19" x14ac:dyDescent="0.25">
      <c r="A26" s="1" t="str">
        <f>+'Cost per Night (1)'!A26</f>
        <v> Exclusive Resorts</v>
      </c>
      <c r="B26" s="80" t="str">
        <f>+'Cost per Night (1)'!B26</f>
        <v>30 Year</v>
      </c>
      <c r="C26" s="1">
        <f>+'Cost per Night (1)'!C26</f>
        <v>275000</v>
      </c>
      <c r="D26" s="1">
        <f>+'Cost per Night (1)'!D26</f>
        <v>31900</v>
      </c>
      <c r="E26" s="1">
        <f>+'Cost per Night (1)'!E26</f>
        <v>0</v>
      </c>
      <c r="F26" s="58">
        <f>+'Cost per Night (1)'!F26</f>
        <v>0</v>
      </c>
      <c r="G26" s="15">
        <f>+'Cost per Night (1)'!G26</f>
        <v>20</v>
      </c>
      <c r="J26" s="23"/>
      <c r="K26" s="44">
        <f t="shared" si="0"/>
        <v>1595</v>
      </c>
      <c r="L26" s="1">
        <f>+(C26+E26)*B$6/(G26)</f>
        <v>550</v>
      </c>
      <c r="M26" s="44">
        <f>+(C26*(1-F26)+E26)/(B$5*G26)</f>
        <v>1375</v>
      </c>
      <c r="N26" s="44">
        <v>0</v>
      </c>
      <c r="O26" s="44"/>
      <c r="P26" s="44">
        <f t="shared" si="4"/>
        <v>3520</v>
      </c>
      <c r="Q26" s="24"/>
    </row>
    <row r="27" spans="1:19" hidden="1" x14ac:dyDescent="0.25">
      <c r="A27" s="1">
        <f>+'Cost per Night (1)'!A27</f>
        <v>0</v>
      </c>
      <c r="B27" s="80">
        <f>+'Cost per Night (1)'!B27</f>
        <v>0</v>
      </c>
      <c r="C27" s="1">
        <f>+'Cost per Night (1)'!C27</f>
        <v>0</v>
      </c>
      <c r="D27" s="1">
        <f>+'Cost per Night (1)'!D27</f>
        <v>0</v>
      </c>
      <c r="E27" s="1">
        <f>+'Cost per Night (1)'!E27</f>
        <v>0</v>
      </c>
      <c r="F27" s="58">
        <f>+'Cost per Night (1)'!F27</f>
        <v>0</v>
      </c>
      <c r="G27" s="15">
        <f>+'Cost per Night (1)'!G27</f>
        <v>40</v>
      </c>
      <c r="J27" s="23"/>
      <c r="K27" s="44">
        <f t="shared" si="0"/>
        <v>0</v>
      </c>
      <c r="L27" s="1">
        <f>+(C27+E27)*B$6/(G27)</f>
        <v>0</v>
      </c>
      <c r="M27" s="44">
        <f>+(C27*(1-F27)+E27)/(B$5*G27)</f>
        <v>0</v>
      </c>
      <c r="N27" s="44">
        <v>0</v>
      </c>
      <c r="O27" s="44"/>
      <c r="P27" s="44">
        <f t="shared" si="4"/>
        <v>0</v>
      </c>
      <c r="Q27" s="24"/>
    </row>
    <row r="28" spans="1:19" hidden="1" x14ac:dyDescent="0.25">
      <c r="A28" s="1">
        <f>+'Cost per Night (1)'!A28</f>
        <v>0</v>
      </c>
      <c r="B28" s="80">
        <f>+'Cost per Night (1)'!B28</f>
        <v>0</v>
      </c>
      <c r="C28" s="1">
        <f>+'Cost per Night (1)'!C28</f>
        <v>0</v>
      </c>
      <c r="D28" s="1">
        <f>+'Cost per Night (1)'!D28</f>
        <v>0</v>
      </c>
      <c r="E28" s="1">
        <f>+'Cost per Night (1)'!E28</f>
        <v>0</v>
      </c>
      <c r="F28" s="58">
        <f>+'Cost per Night (1)'!F28</f>
        <v>0</v>
      </c>
      <c r="G28" s="15">
        <f>+'Cost per Night (1)'!G28</f>
        <v>60</v>
      </c>
      <c r="J28" s="23"/>
      <c r="K28" s="44">
        <f t="shared" si="0"/>
        <v>0</v>
      </c>
      <c r="L28" s="1">
        <f>+(C28+E28)*B$6/(G28)</f>
        <v>0</v>
      </c>
      <c r="M28" s="44">
        <f>+(C28*(1-F28)+E28)/(B$5*G28)</f>
        <v>0</v>
      </c>
      <c r="N28" s="44">
        <v>0</v>
      </c>
      <c r="O28" s="44"/>
      <c r="P28" s="44">
        <f t="shared" si="4"/>
        <v>0</v>
      </c>
      <c r="Q28" s="24"/>
    </row>
    <row r="29" spans="1:19" x14ac:dyDescent="0.25">
      <c r="A29" s="1" t="str">
        <f>+'Cost per Night (1)'!A29</f>
        <v> Exclusive Resorts</v>
      </c>
      <c r="B29" s="80" t="str">
        <f>+'Cost per Night (1)'!B29</f>
        <v>10 year</v>
      </c>
      <c r="C29" s="1">
        <f>+'Cost per Night (1)'!C29</f>
        <v>175000</v>
      </c>
      <c r="D29" s="1">
        <f>+'Cost per Night (1)'!D29</f>
        <v>31900</v>
      </c>
      <c r="E29" s="1">
        <f>+'Cost per Night (1)'!E29</f>
        <v>0</v>
      </c>
      <c r="F29" s="58">
        <f>+'Cost per Night (1)'!F29</f>
        <v>0</v>
      </c>
      <c r="G29" s="15">
        <f>+'Cost per Night (1)'!G29</f>
        <v>20</v>
      </c>
      <c r="J29" s="23"/>
      <c r="K29" s="44">
        <f t="shared" si="0"/>
        <v>1595</v>
      </c>
      <c r="L29" s="1">
        <f t="shared" si="1"/>
        <v>350</v>
      </c>
      <c r="M29" s="44">
        <f t="shared" si="2"/>
        <v>875</v>
      </c>
      <c r="N29" s="44">
        <f t="shared" si="3"/>
        <v>0</v>
      </c>
      <c r="O29" s="44"/>
      <c r="P29" s="44">
        <f t="shared" si="4"/>
        <v>2820</v>
      </c>
      <c r="Q29" s="24"/>
    </row>
    <row r="30" spans="1:19" hidden="1" x14ac:dyDescent="0.25">
      <c r="A30" s="1">
        <f>+'Cost per Night (1)'!A30</f>
        <v>0</v>
      </c>
      <c r="B30" s="80">
        <f>+'Cost per Night (1)'!B30</f>
        <v>0</v>
      </c>
      <c r="C30" s="1">
        <f>+'Cost per Night (1)'!C30</f>
        <v>0</v>
      </c>
      <c r="D30" s="1">
        <f>+'Cost per Night (1)'!D30</f>
        <v>0</v>
      </c>
      <c r="E30" s="1">
        <f>+'Cost per Night (1)'!E30</f>
        <v>0</v>
      </c>
      <c r="F30" s="58">
        <f>+'Cost per Night (1)'!F30</f>
        <v>0</v>
      </c>
      <c r="G30" s="15">
        <f>+'Cost per Night (1)'!G30</f>
        <v>40</v>
      </c>
      <c r="J30" s="23"/>
      <c r="K30" s="44">
        <f t="shared" si="0"/>
        <v>0</v>
      </c>
      <c r="L30" s="1">
        <f t="shared" si="1"/>
        <v>0</v>
      </c>
      <c r="M30" s="44">
        <f t="shared" si="2"/>
        <v>0</v>
      </c>
      <c r="N30" s="44">
        <f t="shared" si="3"/>
        <v>0</v>
      </c>
      <c r="O30" s="44"/>
      <c r="P30" s="44">
        <f t="shared" si="4"/>
        <v>0</v>
      </c>
      <c r="Q30" s="24"/>
      <c r="S30" s="45"/>
    </row>
    <row r="31" spans="1:19" hidden="1" x14ac:dyDescent="0.25">
      <c r="A31" s="1">
        <f>+'Cost per Night (1)'!A31</f>
        <v>0</v>
      </c>
      <c r="B31" s="80">
        <f>+'Cost per Night (1)'!B31</f>
        <v>0</v>
      </c>
      <c r="C31" s="1">
        <f>+'Cost per Night (1)'!C31</f>
        <v>0</v>
      </c>
      <c r="D31" s="1">
        <f>+'Cost per Night (1)'!D31</f>
        <v>0</v>
      </c>
      <c r="E31" s="1">
        <f>+'Cost per Night (1)'!E31</f>
        <v>0</v>
      </c>
      <c r="F31" s="58">
        <f>+'Cost per Night (1)'!F31</f>
        <v>0</v>
      </c>
      <c r="G31" s="15">
        <f>+'Cost per Night (1)'!G31</f>
        <v>60</v>
      </c>
      <c r="J31" s="23"/>
      <c r="K31" s="44">
        <f t="shared" si="0"/>
        <v>0</v>
      </c>
      <c r="L31" s="1">
        <f t="shared" si="1"/>
        <v>0</v>
      </c>
      <c r="M31" s="44">
        <f t="shared" si="2"/>
        <v>0</v>
      </c>
      <c r="N31" s="44">
        <f t="shared" si="3"/>
        <v>0</v>
      </c>
      <c r="O31" s="44"/>
      <c r="P31" s="44">
        <f t="shared" si="4"/>
        <v>0</v>
      </c>
      <c r="Q31" s="24"/>
      <c r="S31" s="45"/>
    </row>
    <row r="32" spans="1:19" x14ac:dyDescent="0.25">
      <c r="A32" s="1" t="str">
        <f>+'Cost per Night (1)'!A32</f>
        <v xml:space="preserve"> Equity Residences</v>
      </c>
      <c r="B32" s="1" t="str">
        <f>+'Cost per Night (1)'!B32</f>
        <v>Platinum Fund</v>
      </c>
      <c r="C32" s="1">
        <f>+'Cost per Night (1)'!C32</f>
        <v>218500</v>
      </c>
      <c r="D32" s="1">
        <f>+'Cost per Night (1)'!D32</f>
        <v>6000</v>
      </c>
      <c r="E32" s="1">
        <f>+'Cost per Night (1)'!E32</f>
        <v>0</v>
      </c>
      <c r="F32" s="58">
        <f>+'Cost per Night (1)'!F32</f>
        <v>1</v>
      </c>
      <c r="G32" s="15">
        <f>+'Cost per Night (1)'!G32</f>
        <v>11</v>
      </c>
      <c r="J32" s="23"/>
      <c r="K32" s="44">
        <f t="shared" si="0"/>
        <v>545.4545454545455</v>
      </c>
      <c r="L32" s="1">
        <f t="shared" si="1"/>
        <v>794.5454545454545</v>
      </c>
      <c r="M32" s="44">
        <f t="shared" si="2"/>
        <v>0</v>
      </c>
      <c r="N32" s="44">
        <f t="shared" si="3"/>
        <v>0</v>
      </c>
      <c r="O32" s="44"/>
      <c r="P32" s="44">
        <f t="shared" si="4"/>
        <v>1340</v>
      </c>
      <c r="Q32" s="24"/>
      <c r="S32" s="45"/>
    </row>
    <row r="33" spans="1:19" x14ac:dyDescent="0.25">
      <c r="A33" s="1" t="str">
        <f>+'Cost per Night (1)'!A33</f>
        <v xml:space="preserve"> Equity Residences</v>
      </c>
      <c r="B33" s="1" t="str">
        <f>+'Cost per Night (1)'!B33</f>
        <v>Platinum Fund</v>
      </c>
      <c r="C33" s="1">
        <f>+'Cost per Night (1)'!C33</f>
        <v>437000</v>
      </c>
      <c r="D33" s="1">
        <f>+'Cost per Night (1)'!D33</f>
        <v>12000</v>
      </c>
      <c r="E33" s="1">
        <f>+'Cost per Night (1)'!E33</f>
        <v>0</v>
      </c>
      <c r="F33" s="58">
        <f>+'Cost per Night (1)'!F33</f>
        <v>1</v>
      </c>
      <c r="G33" s="15">
        <f>+'Cost per Night (1)'!G33</f>
        <v>25</v>
      </c>
      <c r="J33" s="23"/>
      <c r="K33" s="44">
        <f t="shared" si="0"/>
        <v>480</v>
      </c>
      <c r="L33" s="1">
        <f t="shared" si="1"/>
        <v>699.2</v>
      </c>
      <c r="M33" s="44">
        <f t="shared" si="2"/>
        <v>0</v>
      </c>
      <c r="N33" s="44">
        <f t="shared" si="3"/>
        <v>0</v>
      </c>
      <c r="O33" s="44"/>
      <c r="P33" s="44">
        <f t="shared" si="4"/>
        <v>1179.2</v>
      </c>
      <c r="Q33" s="24"/>
    </row>
    <row r="34" spans="1:19" x14ac:dyDescent="0.25">
      <c r="A34" s="1" t="str">
        <f>+'Cost per Night (1)'!A34</f>
        <v xml:space="preserve"> Luxus Vacation Properties</v>
      </c>
      <c r="B34" s="1"/>
      <c r="C34" s="1">
        <f>+'Cost per Night (1)'!C34</f>
        <v>440000</v>
      </c>
      <c r="D34" s="1">
        <f>+'Cost per Night (1)'!D34</f>
        <v>18400</v>
      </c>
      <c r="E34" s="1">
        <f>+'Cost per Night (1)'!E34</f>
        <v>0</v>
      </c>
      <c r="F34" s="58">
        <f>+'Cost per Night (1)'!F34</f>
        <v>1</v>
      </c>
      <c r="G34" s="15">
        <f>+'Cost per Night (1)'!G34</f>
        <v>40</v>
      </c>
      <c r="J34" s="23"/>
      <c r="K34" s="44">
        <f t="shared" si="0"/>
        <v>460</v>
      </c>
      <c r="L34" s="1">
        <f t="shared" si="1"/>
        <v>440</v>
      </c>
      <c r="M34" s="44">
        <f t="shared" si="2"/>
        <v>0</v>
      </c>
      <c r="N34" s="44">
        <f t="shared" si="3"/>
        <v>0</v>
      </c>
      <c r="O34" s="44"/>
      <c r="P34" s="44">
        <f t="shared" si="4"/>
        <v>900</v>
      </c>
      <c r="Q34" s="24"/>
      <c r="S34" s="45"/>
    </row>
    <row r="35" spans="1:19" hidden="1" x14ac:dyDescent="0.25">
      <c r="A35" s="1">
        <f>+'Cost per Night (1)'!A35</f>
        <v>0</v>
      </c>
      <c r="B35" s="1">
        <f>+'Cost per Night (1)'!B35</f>
        <v>0</v>
      </c>
      <c r="C35" s="1">
        <f>+'Cost per Night (1)'!C35</f>
        <v>0</v>
      </c>
      <c r="D35" s="1">
        <f>+'Cost per Night (1)'!D35</f>
        <v>0</v>
      </c>
      <c r="E35" s="1">
        <f>+'Cost per Night (1)'!E35</f>
        <v>0</v>
      </c>
      <c r="F35" s="58">
        <f>+'Cost per Night (1)'!F35</f>
        <v>0.8</v>
      </c>
      <c r="G35" s="15">
        <f>+'Cost per Night (1)'!G35</f>
        <v>1</v>
      </c>
      <c r="J35" s="23"/>
      <c r="K35" s="44">
        <f t="shared" si="0"/>
        <v>0</v>
      </c>
      <c r="L35" s="1">
        <f t="shared" si="1"/>
        <v>0</v>
      </c>
      <c r="M35" s="44">
        <f t="shared" si="2"/>
        <v>0</v>
      </c>
      <c r="N35" s="44">
        <f t="shared" si="3"/>
        <v>0</v>
      </c>
      <c r="O35" s="44"/>
      <c r="P35" s="44">
        <f t="shared" si="4"/>
        <v>0</v>
      </c>
      <c r="Q35" s="24"/>
      <c r="S35" s="45"/>
    </row>
    <row r="36" spans="1:19" hidden="1" x14ac:dyDescent="0.25">
      <c r="A36" s="1">
        <f>+'Cost per Night (1)'!A36</f>
        <v>0</v>
      </c>
      <c r="B36" s="1">
        <f>+'Cost per Night (1)'!B36</f>
        <v>0</v>
      </c>
      <c r="C36" s="1">
        <f>+'Cost per Night (1)'!C36</f>
        <v>0</v>
      </c>
      <c r="D36" s="1">
        <f>+'Cost per Night (1)'!D36</f>
        <v>0</v>
      </c>
      <c r="E36" s="1">
        <f>+'Cost per Night (1)'!E36</f>
        <v>0</v>
      </c>
      <c r="F36" s="58">
        <f>+'Cost per Night (1)'!F36</f>
        <v>0.8</v>
      </c>
      <c r="G36" s="15">
        <f>+'Cost per Night (1)'!G36</f>
        <v>1</v>
      </c>
      <c r="J36" s="23"/>
      <c r="K36" s="44">
        <f t="shared" si="0"/>
        <v>0</v>
      </c>
      <c r="L36" s="1">
        <f t="shared" si="1"/>
        <v>0</v>
      </c>
      <c r="M36" s="44">
        <f t="shared" si="2"/>
        <v>0</v>
      </c>
      <c r="N36" s="44">
        <f t="shared" si="3"/>
        <v>0</v>
      </c>
      <c r="O36" s="44"/>
      <c r="P36" s="44">
        <f t="shared" si="4"/>
        <v>0</v>
      </c>
      <c r="Q36" s="24"/>
      <c r="S36" s="45"/>
    </row>
    <row r="37" spans="1:19" hidden="1" x14ac:dyDescent="0.25">
      <c r="A37" s="1">
        <f>+'Cost per Night (1)'!A37</f>
        <v>0</v>
      </c>
      <c r="B37" s="1">
        <f>+'Cost per Night (1)'!B37</f>
        <v>0</v>
      </c>
      <c r="C37" s="1">
        <f>+'Cost per Night (1)'!C37</f>
        <v>0</v>
      </c>
      <c r="D37" s="1">
        <f>+'Cost per Night (1)'!D37</f>
        <v>0</v>
      </c>
      <c r="E37" s="1">
        <f>+'Cost per Night (1)'!E37</f>
        <v>0</v>
      </c>
      <c r="F37" s="58">
        <f>+'Cost per Night (1)'!F37</f>
        <v>0.8</v>
      </c>
      <c r="G37" s="15">
        <f>+'Cost per Night (1)'!G37</f>
        <v>1</v>
      </c>
      <c r="J37" s="23"/>
      <c r="K37" s="44">
        <f t="shared" si="0"/>
        <v>0</v>
      </c>
      <c r="L37" s="1">
        <f t="shared" si="1"/>
        <v>0</v>
      </c>
      <c r="M37" s="44">
        <f t="shared" si="2"/>
        <v>0</v>
      </c>
      <c r="N37" s="44">
        <f t="shared" si="3"/>
        <v>0</v>
      </c>
      <c r="O37" s="44"/>
      <c r="P37" s="44">
        <f t="shared" si="4"/>
        <v>0</v>
      </c>
      <c r="Q37" s="24"/>
      <c r="S37" s="45"/>
    </row>
    <row r="38" spans="1:19" hidden="1" x14ac:dyDescent="0.25">
      <c r="A38" s="1">
        <f>+'Cost per Night (1)'!A38</f>
        <v>0</v>
      </c>
      <c r="B38" s="1">
        <f>+'Cost per Night (1)'!B38</f>
        <v>0</v>
      </c>
      <c r="C38" s="1">
        <f>+'Cost per Night (1)'!C38</f>
        <v>0</v>
      </c>
      <c r="D38" s="1">
        <f>+'Cost per Night (1)'!D38</f>
        <v>0</v>
      </c>
      <c r="E38" s="1">
        <f>+'Cost per Night (1)'!E38</f>
        <v>0</v>
      </c>
      <c r="F38" s="58">
        <f>+'Cost per Night (1)'!F38</f>
        <v>1</v>
      </c>
      <c r="G38" s="15">
        <f>+'Cost per Night (1)'!G38</f>
        <v>1</v>
      </c>
      <c r="J38" s="28"/>
      <c r="K38" s="44">
        <f t="shared" si="0"/>
        <v>0</v>
      </c>
      <c r="L38" s="1">
        <f t="shared" si="1"/>
        <v>0</v>
      </c>
      <c r="M38" s="44">
        <f t="shared" si="2"/>
        <v>0</v>
      </c>
      <c r="N38" s="44">
        <f t="shared" si="3"/>
        <v>0</v>
      </c>
      <c r="O38" s="44"/>
      <c r="P38" s="44">
        <f t="shared" si="4"/>
        <v>0</v>
      </c>
      <c r="Q38" s="24"/>
    </row>
    <row r="39" spans="1:19" hidden="1" x14ac:dyDescent="0.25">
      <c r="A39" s="1">
        <f>+'Cost per Night (1)'!A39</f>
        <v>0</v>
      </c>
      <c r="B39" s="1">
        <f>+'Cost per Night (1)'!B39</f>
        <v>0</v>
      </c>
      <c r="C39" s="1">
        <f>+'Cost per Night (1)'!C39</f>
        <v>0</v>
      </c>
      <c r="D39" s="1">
        <f>+'Cost per Night (1)'!D39</f>
        <v>0</v>
      </c>
      <c r="E39" s="1">
        <f>+'Cost per Night (1)'!E39</f>
        <v>0</v>
      </c>
      <c r="F39" s="58">
        <f>+'Cost per Night (1)'!F39</f>
        <v>1</v>
      </c>
      <c r="G39" s="15">
        <f>+'Cost per Night (1)'!G39</f>
        <v>1</v>
      </c>
      <c r="J39" s="28"/>
      <c r="K39" s="44">
        <f t="shared" si="0"/>
        <v>0</v>
      </c>
      <c r="L39" s="1">
        <f t="shared" si="1"/>
        <v>0</v>
      </c>
      <c r="M39" s="44">
        <f t="shared" si="2"/>
        <v>0</v>
      </c>
      <c r="N39" s="44">
        <f t="shared" si="3"/>
        <v>0</v>
      </c>
      <c r="O39" s="44"/>
      <c r="P39" s="44">
        <f t="shared" si="4"/>
        <v>0</v>
      </c>
      <c r="Q39" s="24"/>
    </row>
    <row r="40" spans="1:19" hidden="1" x14ac:dyDescent="0.25">
      <c r="A40" s="1">
        <f>+'Cost per Night (1)'!A40</f>
        <v>0</v>
      </c>
      <c r="B40" s="1">
        <f>+'Cost per Night (1)'!B40</f>
        <v>0</v>
      </c>
      <c r="C40" s="1">
        <f>+'Cost per Night (1)'!C40</f>
        <v>0</v>
      </c>
      <c r="D40" s="1">
        <f>+'Cost per Night (1)'!D40</f>
        <v>0</v>
      </c>
      <c r="E40" s="1">
        <f>+'Cost per Night (1)'!E40</f>
        <v>0</v>
      </c>
      <c r="F40" s="58">
        <f>+'Cost per Night (1)'!F40</f>
        <v>0.85</v>
      </c>
      <c r="G40" s="15">
        <f>+'Cost per Night (1)'!G40</f>
        <v>1</v>
      </c>
      <c r="J40" s="23"/>
      <c r="K40" s="44">
        <f t="shared" si="0"/>
        <v>0</v>
      </c>
      <c r="L40" s="1">
        <f t="shared" si="1"/>
        <v>0</v>
      </c>
      <c r="M40" s="44">
        <f t="shared" si="2"/>
        <v>0</v>
      </c>
      <c r="N40" s="44">
        <f t="shared" si="3"/>
        <v>0</v>
      </c>
      <c r="O40" s="44"/>
      <c r="P40" s="44">
        <f t="shared" si="4"/>
        <v>0</v>
      </c>
      <c r="Q40" s="24"/>
      <c r="S40" s="45"/>
    </row>
    <row r="41" spans="1:19" hidden="1" x14ac:dyDescent="0.25">
      <c r="A41" s="1">
        <f>+'Cost per Night (1)'!A41</f>
        <v>0</v>
      </c>
      <c r="B41" s="1">
        <f>+'Cost per Night (1)'!B41</f>
        <v>0</v>
      </c>
      <c r="C41" s="1">
        <f>+'Cost per Night (1)'!C41</f>
        <v>0</v>
      </c>
      <c r="D41" s="1">
        <f>+'Cost per Night (1)'!D41</f>
        <v>0</v>
      </c>
      <c r="E41" s="1">
        <f>+'Cost per Night (1)'!E41</f>
        <v>0</v>
      </c>
      <c r="F41" s="58">
        <f>+'Cost per Night (1)'!F41</f>
        <v>0.85</v>
      </c>
      <c r="G41" s="15">
        <f>+'Cost per Night (1)'!G41</f>
        <v>1</v>
      </c>
      <c r="J41" s="23"/>
      <c r="K41" s="44">
        <f t="shared" si="0"/>
        <v>0</v>
      </c>
      <c r="L41" s="1">
        <f t="shared" si="1"/>
        <v>0</v>
      </c>
      <c r="M41" s="44">
        <f t="shared" si="2"/>
        <v>0</v>
      </c>
      <c r="N41" s="44">
        <f t="shared" si="3"/>
        <v>0</v>
      </c>
      <c r="O41" s="44"/>
      <c r="P41" s="44">
        <f t="shared" si="4"/>
        <v>0</v>
      </c>
      <c r="Q41" s="24"/>
      <c r="S41" s="45"/>
    </row>
    <row r="42" spans="1:19" x14ac:dyDescent="0.25">
      <c r="A42" s="1" t="str">
        <f>+'Cost per Night (1)'!A42</f>
        <v xml:space="preserve"> Destination M</v>
      </c>
      <c r="B42" s="1" t="str">
        <f>+'Cost per Night (1)'!B42</f>
        <v xml:space="preserve">A    </v>
      </c>
      <c r="C42" s="1">
        <f>+'Cost per Night (1)'!C42</f>
        <v>198900</v>
      </c>
      <c r="D42" s="1">
        <f>+'Cost per Night (1)'!D42</f>
        <v>22682.400000000001</v>
      </c>
      <c r="E42" s="1">
        <f>+'Cost per Night (1)'!E42</f>
        <v>0</v>
      </c>
      <c r="F42" s="58">
        <f>+'Cost per Night (1)'!F42</f>
        <v>1</v>
      </c>
      <c r="G42" s="15">
        <v>60</v>
      </c>
      <c r="J42" s="23"/>
      <c r="K42" s="44">
        <f t="shared" si="0"/>
        <v>378.04</v>
      </c>
      <c r="L42" s="1">
        <f t="shared" ref="L42:L67" si="5">+C42*B$6/(G42)</f>
        <v>132.6</v>
      </c>
      <c r="M42" s="44">
        <f t="shared" si="2"/>
        <v>0</v>
      </c>
      <c r="N42" s="44">
        <f t="shared" si="3"/>
        <v>0</v>
      </c>
      <c r="O42" s="44"/>
      <c r="P42" s="44">
        <f t="shared" si="4"/>
        <v>510.64</v>
      </c>
      <c r="Q42" s="24"/>
      <c r="S42" s="45"/>
    </row>
    <row r="43" spans="1:19" x14ac:dyDescent="0.25">
      <c r="A43" s="1" t="str">
        <f>+'Cost per Night (1)'!A43</f>
        <v xml:space="preserve"> Destination M</v>
      </c>
      <c r="B43" s="1" t="str">
        <f>+'Cost per Night (1)'!B43</f>
        <v>B</v>
      </c>
      <c r="C43" s="1">
        <f>+'Cost per Night (1)'!C43</f>
        <v>99450</v>
      </c>
      <c r="D43" s="1">
        <f>+'Cost per Night (1)'!D43</f>
        <v>11707.800000000001</v>
      </c>
      <c r="E43" s="1">
        <f>+'Cost per Night (1)'!E43</f>
        <v>0</v>
      </c>
      <c r="F43" s="58">
        <f>+'Cost per Night (1)'!F43</f>
        <v>1</v>
      </c>
      <c r="G43" s="15">
        <v>21</v>
      </c>
      <c r="J43" s="23"/>
      <c r="K43" s="44">
        <f t="shared" si="0"/>
        <v>557.51428571428573</v>
      </c>
      <c r="L43" s="1">
        <f t="shared" si="5"/>
        <v>189.42857142857142</v>
      </c>
      <c r="M43" s="44">
        <f t="shared" si="2"/>
        <v>0</v>
      </c>
      <c r="N43" s="44">
        <f t="shared" si="3"/>
        <v>0</v>
      </c>
      <c r="O43" s="44"/>
      <c r="P43" s="44">
        <f t="shared" si="4"/>
        <v>746.94285714285718</v>
      </c>
      <c r="Q43" s="24"/>
      <c r="S43" s="45"/>
    </row>
    <row r="44" spans="1:19" x14ac:dyDescent="0.25">
      <c r="A44" s="1" t="str">
        <f>+'Cost per Night (1)'!A44</f>
        <v xml:space="preserve"> Destination M</v>
      </c>
      <c r="B44" s="1" t="str">
        <f>+'Cost per Night (1)'!B44</f>
        <v>C</v>
      </c>
      <c r="C44" s="1">
        <f>+'Cost per Night (1)'!C44</f>
        <v>139230</v>
      </c>
      <c r="D44" s="1">
        <f>+'Cost per Night (1)'!D44</f>
        <v>19609.2</v>
      </c>
      <c r="E44" s="1">
        <f>+'Cost per Night (1)'!E44</f>
        <v>0</v>
      </c>
      <c r="F44" s="58">
        <f>+'Cost per Night (1)'!F44</f>
        <v>1</v>
      </c>
      <c r="G44" s="15">
        <v>42</v>
      </c>
      <c r="J44" s="23"/>
      <c r="K44" s="44">
        <f t="shared" si="0"/>
        <v>466.8857142857143</v>
      </c>
      <c r="L44" s="1">
        <f t="shared" si="5"/>
        <v>132.6</v>
      </c>
      <c r="M44" s="44">
        <f t="shared" si="2"/>
        <v>0</v>
      </c>
      <c r="N44" s="44">
        <f t="shared" si="3"/>
        <v>0</v>
      </c>
      <c r="O44" s="44"/>
      <c r="P44" s="44">
        <f t="shared" si="4"/>
        <v>599.48571428571427</v>
      </c>
      <c r="Q44" s="24"/>
      <c r="S44" s="45"/>
    </row>
    <row r="45" spans="1:19" x14ac:dyDescent="0.25">
      <c r="A45" s="1" t="str">
        <f>+'Cost per Night (1)'!A45</f>
        <v xml:space="preserve"> Inspirato</v>
      </c>
      <c r="B45" s="1" t="str">
        <f>+'Cost per Night (1)'!B45</f>
        <v>Club</v>
      </c>
      <c r="C45" s="1">
        <f>+'Cost per Night (1)'!C45</f>
        <v>650</v>
      </c>
      <c r="D45" s="1">
        <f>+'Cost per Night (1)'!D45</f>
        <v>7800</v>
      </c>
      <c r="E45" s="1">
        <f>+'Cost per Night (1)'!E45</f>
        <v>2000</v>
      </c>
      <c r="F45" s="58">
        <f>+'Cost per Night (1)'!F45</f>
        <v>0</v>
      </c>
      <c r="G45" s="15">
        <f>+'Cost per Night (1)'!G45</f>
        <v>20</v>
      </c>
      <c r="J45" s="23"/>
      <c r="K45" s="44">
        <f t="shared" si="0"/>
        <v>390</v>
      </c>
      <c r="L45" s="1">
        <f>+C45*B$6/(G45)</f>
        <v>1.3</v>
      </c>
      <c r="M45" s="44">
        <f t="shared" si="2"/>
        <v>3.25</v>
      </c>
      <c r="N45" s="44">
        <f>+E45</f>
        <v>2000</v>
      </c>
      <c r="O45" s="44"/>
      <c r="P45" s="44">
        <f t="shared" si="4"/>
        <v>2394.5500000000002</v>
      </c>
      <c r="Q45" s="24"/>
    </row>
    <row r="46" spans="1:19" x14ac:dyDescent="0.25">
      <c r="A46" s="1" t="str">
        <f>+'Cost per Night (1)'!A46</f>
        <v xml:space="preserve"> Inspirato</v>
      </c>
      <c r="B46" s="1" t="str">
        <f>+'Cost per Night (1)'!B46</f>
        <v>Pass</v>
      </c>
      <c r="C46" s="1">
        <f>+'Cost per Night (1)'!C46</f>
        <v>2550</v>
      </c>
      <c r="D46" s="1">
        <f>+'Cost per Night (1)'!D46</f>
        <v>30600</v>
      </c>
      <c r="E46" s="1">
        <f>+'Cost per Night (1)'!E46</f>
        <v>0</v>
      </c>
      <c r="F46" s="58">
        <f>+'Cost per Night (1)'!F46</f>
        <v>0</v>
      </c>
      <c r="G46" s="15">
        <f>+'Cost per Night (1)'!G46</f>
        <v>20</v>
      </c>
      <c r="J46" s="23"/>
      <c r="K46" s="44">
        <f t="shared" si="0"/>
        <v>1530</v>
      </c>
      <c r="L46" s="1">
        <f>+C46*B$6/(G46)</f>
        <v>5.0999999999999996</v>
      </c>
      <c r="M46" s="44">
        <f t="shared" si="2"/>
        <v>12.75</v>
      </c>
      <c r="N46" s="44">
        <f t="shared" si="3"/>
        <v>0</v>
      </c>
      <c r="O46" s="44"/>
      <c r="P46" s="44">
        <f t="shared" si="4"/>
        <v>1547.85</v>
      </c>
      <c r="Q46" s="24"/>
    </row>
    <row r="47" spans="1:19" x14ac:dyDescent="0.25">
      <c r="A47" s="1" t="str">
        <f>+'Cost per Night (1)'!A47</f>
        <v> Quintess </v>
      </c>
      <c r="B47" s="1" t="str">
        <f>+'Cost per Night (1)'!B47</f>
        <v>Gold</v>
      </c>
      <c r="C47" s="1">
        <f>+'Cost per Night (1)'!C47</f>
        <v>20000</v>
      </c>
      <c r="D47" s="1">
        <f>+'Cost per Night (1)'!D47</f>
        <v>36750</v>
      </c>
      <c r="E47" s="1">
        <f>+'Cost per Night (1)'!E47</f>
        <v>0</v>
      </c>
      <c r="F47" s="58">
        <f>+'Cost per Night (1)'!F47</f>
        <v>0</v>
      </c>
      <c r="G47" s="15">
        <f>+'Cost per Night (1)'!G47</f>
        <v>21</v>
      </c>
      <c r="J47" s="28"/>
      <c r="K47" s="44">
        <f t="shared" si="0"/>
        <v>1750</v>
      </c>
      <c r="L47" s="1">
        <f>+(C47+E47)*B$6/(G47)</f>
        <v>38.095238095238095</v>
      </c>
      <c r="M47" s="44">
        <f>+(C47*(1-F47)+E47)/(B$5*G47)</f>
        <v>95.238095238095241</v>
      </c>
      <c r="N47" s="44">
        <v>0</v>
      </c>
      <c r="O47" s="44"/>
      <c r="P47" s="44">
        <f t="shared" si="4"/>
        <v>1883.3333333333333</v>
      </c>
      <c r="Q47" s="24"/>
    </row>
    <row r="48" spans="1:19" hidden="1" x14ac:dyDescent="0.25">
      <c r="A48" s="1">
        <f>+'Cost per Night (1)'!A48</f>
        <v>0</v>
      </c>
      <c r="B48" s="1">
        <f>+'Cost per Night (1)'!B48</f>
        <v>0</v>
      </c>
      <c r="C48" s="1">
        <f>+'Cost per Night (1)'!C48</f>
        <v>0</v>
      </c>
      <c r="D48" s="1">
        <f>+'Cost per Night (1)'!D48</f>
        <v>0</v>
      </c>
      <c r="E48" s="1">
        <f>+'Cost per Night (1)'!E48</f>
        <v>0</v>
      </c>
      <c r="F48" s="58">
        <f>+'Cost per Night (1)'!F48</f>
        <v>0</v>
      </c>
      <c r="G48" s="15">
        <f>+'Cost per Night (1)'!G48</f>
        <v>0</v>
      </c>
      <c r="J48" s="28"/>
      <c r="K48" s="44" t="e">
        <f t="shared" ref="K48:K67" si="6">+D48/G48</f>
        <v>#DIV/0!</v>
      </c>
      <c r="L48" s="1" t="e">
        <f>+(C48+E48)*B$6/(G48)</f>
        <v>#DIV/0!</v>
      </c>
      <c r="M48" s="44" t="e">
        <f>+(C48*(1-F48)+E48)/(B$5*G48)</f>
        <v>#DIV/0!</v>
      </c>
      <c r="N48" s="44">
        <v>0</v>
      </c>
      <c r="O48" s="44"/>
      <c r="P48" s="44" t="e">
        <f t="shared" ref="P48:P67" si="7">SUM(K48:N48)</f>
        <v>#DIV/0!</v>
      </c>
      <c r="Q48" s="24"/>
    </row>
    <row r="49" spans="1:19" hidden="1" x14ac:dyDescent="0.25">
      <c r="A49" s="1">
        <f>+'Cost per Night (1)'!A49</f>
        <v>0</v>
      </c>
      <c r="B49" s="1">
        <f>+'Cost per Night (1)'!B49</f>
        <v>0</v>
      </c>
      <c r="C49" s="1">
        <f>+'Cost per Night (1)'!C49</f>
        <v>0</v>
      </c>
      <c r="D49" s="1">
        <f>+'Cost per Night (1)'!D49</f>
        <v>0</v>
      </c>
      <c r="E49" s="1">
        <f>+'Cost per Night (1)'!E49</f>
        <v>0</v>
      </c>
      <c r="F49" s="58">
        <f>+'Cost per Night (1)'!F49</f>
        <v>0</v>
      </c>
      <c r="G49" s="15">
        <f>+'Cost per Night (1)'!G49</f>
        <v>0</v>
      </c>
      <c r="J49" s="28"/>
      <c r="K49" s="44" t="e">
        <f t="shared" si="6"/>
        <v>#DIV/0!</v>
      </c>
      <c r="L49" s="1" t="e">
        <f>+(C49+E49)*B$6/(G49)</f>
        <v>#DIV/0!</v>
      </c>
      <c r="M49" s="44" t="e">
        <f>+(C49*(1-F49)+E49)/(B$5*G49)</f>
        <v>#DIV/0!</v>
      </c>
      <c r="N49" s="44">
        <v>0</v>
      </c>
      <c r="O49" s="44"/>
      <c r="P49" s="44" t="e">
        <f t="shared" si="7"/>
        <v>#DIV/0!</v>
      </c>
      <c r="Q49" s="24"/>
    </row>
    <row r="50" spans="1:19" x14ac:dyDescent="0.25">
      <c r="A50" s="1" t="str">
        <f>+'Cost per Night (1)'!A50</f>
        <v> Quintess </v>
      </c>
      <c r="B50" s="1" t="str">
        <f>+'Cost per Night (1)'!B50</f>
        <v>Silver</v>
      </c>
      <c r="C50" s="1">
        <f>+'Cost per Night (1)'!C50</f>
        <v>20000</v>
      </c>
      <c r="D50" s="1">
        <f>+'Cost per Night (1)'!D50</f>
        <v>24500</v>
      </c>
      <c r="E50" s="1">
        <f>+'Cost per Night (1)'!E50</f>
        <v>0</v>
      </c>
      <c r="F50" s="58">
        <f>+'Cost per Night (1)'!F50</f>
        <v>0</v>
      </c>
      <c r="G50" s="15">
        <f>+'Cost per Night (1)'!G50</f>
        <v>14</v>
      </c>
      <c r="J50" s="28"/>
      <c r="K50" s="44">
        <f t="shared" si="6"/>
        <v>1750</v>
      </c>
      <c r="L50" s="1">
        <f t="shared" si="5"/>
        <v>57.142857142857146</v>
      </c>
      <c r="M50" s="44">
        <f t="shared" ref="M50:M67" si="8">+(C50*(1-F50))/(B$5*G50)</f>
        <v>142.85714285714286</v>
      </c>
      <c r="N50" s="44">
        <f t="shared" ref="N50:N67" si="9">+E50</f>
        <v>0</v>
      </c>
      <c r="O50" s="44"/>
      <c r="P50" s="44">
        <f t="shared" si="7"/>
        <v>1950</v>
      </c>
      <c r="Q50" s="24"/>
    </row>
    <row r="51" spans="1:19" x14ac:dyDescent="0.25">
      <c r="A51" s="1" t="str">
        <f>+'Cost per Night (1)'!A67</f>
        <v xml:space="preserve"> Solstice Collection</v>
      </c>
      <c r="B51" s="1" t="str">
        <f>+'Cost per Night (1)'!B67</f>
        <v>Sky</v>
      </c>
      <c r="C51" s="1">
        <f>+'Cost per Night (1)'!C67</f>
        <v>15000</v>
      </c>
      <c r="D51" s="1">
        <f>+'Cost per Night (1)'!D67</f>
        <v>120000</v>
      </c>
      <c r="E51" s="1">
        <f>+'Cost per Night (1)'!E67</f>
        <v>0</v>
      </c>
      <c r="F51" s="58">
        <f>+'Cost per Night (1)'!F67</f>
        <v>0</v>
      </c>
      <c r="G51" s="15">
        <f>+'Cost per Night (1)'!G67</f>
        <v>120</v>
      </c>
      <c r="J51" s="28"/>
      <c r="K51" s="44">
        <f t="shared" si="6"/>
        <v>1000</v>
      </c>
      <c r="L51" s="1">
        <f t="shared" si="5"/>
        <v>5</v>
      </c>
      <c r="M51" s="44">
        <f t="shared" si="8"/>
        <v>12.5</v>
      </c>
      <c r="N51" s="44">
        <f t="shared" si="9"/>
        <v>0</v>
      </c>
      <c r="O51" s="44"/>
      <c r="P51" s="44">
        <f t="shared" si="7"/>
        <v>1017.5</v>
      </c>
      <c r="Q51" s="24"/>
    </row>
    <row r="52" spans="1:19" x14ac:dyDescent="0.25">
      <c r="A52" s="1" t="str">
        <f>+'Cost per Night (1)'!A66</f>
        <v xml:space="preserve"> Solstice Collection</v>
      </c>
      <c r="B52" s="1" t="str">
        <f>+'Cost per Night (1)'!B66</f>
        <v>Signature</v>
      </c>
      <c r="C52" s="1">
        <f>+'Cost per Night (1)'!C66</f>
        <v>15000</v>
      </c>
      <c r="D52" s="1">
        <f>+'Cost per Night (1)'!D66</f>
        <v>45000</v>
      </c>
      <c r="E52" s="1">
        <f>+'Cost per Night (1)'!E66</f>
        <v>0</v>
      </c>
      <c r="F52" s="58">
        <f>+'Cost per Night (1)'!F66</f>
        <v>0</v>
      </c>
      <c r="G52" s="15">
        <f>+'Cost per Night (1)'!G66</f>
        <v>30</v>
      </c>
      <c r="J52" s="28"/>
      <c r="K52" s="44">
        <f t="shared" ref="K52:K59" si="10">+D52/G52</f>
        <v>1500</v>
      </c>
      <c r="L52" s="1">
        <f t="shared" ref="L52:L59" si="11">+C52*B$6/(G52)</f>
        <v>20</v>
      </c>
      <c r="M52" s="44">
        <f t="shared" ref="M52:M59" si="12">+(C52*(1-F52))/(B$5*G52)</f>
        <v>50</v>
      </c>
      <c r="N52" s="44">
        <f t="shared" ref="N52:N59" si="13">+E52</f>
        <v>0</v>
      </c>
      <c r="O52" s="44"/>
      <c r="P52" s="44">
        <f t="shared" ref="P52:P59" si="14">SUM(K52:N52)</f>
        <v>1570</v>
      </c>
      <c r="Q52" s="24"/>
    </row>
    <row r="53" spans="1:19" x14ac:dyDescent="0.25">
      <c r="A53" s="1" t="str">
        <f>+'Cost per Night (1)'!A51</f>
        <v xml:space="preserve"> Homeslice</v>
      </c>
      <c r="B53" s="1" t="str">
        <f>+'Cost per Night (1)'!B51</f>
        <v xml:space="preserve"> </v>
      </c>
      <c r="C53" s="1">
        <f>+'Cost per Night (1)'!C51</f>
        <v>250000</v>
      </c>
      <c r="D53" s="1">
        <f>+'Cost per Night (1)'!D51</f>
        <v>15000</v>
      </c>
      <c r="E53" s="1">
        <f>+'Cost per Night (1)'!E51</f>
        <v>0</v>
      </c>
      <c r="F53" s="58">
        <f>+'Cost per Night (1)'!F51</f>
        <v>1</v>
      </c>
      <c r="G53" s="15">
        <f>+'Cost per Night (1)'!G51</f>
        <v>28</v>
      </c>
      <c r="J53" s="23"/>
      <c r="K53" s="44">
        <f t="shared" si="10"/>
        <v>535.71428571428567</v>
      </c>
      <c r="L53" s="1">
        <f t="shared" si="11"/>
        <v>357.14285714285717</v>
      </c>
      <c r="M53" s="44">
        <f t="shared" si="12"/>
        <v>0</v>
      </c>
      <c r="N53" s="44">
        <f t="shared" si="13"/>
        <v>0</v>
      </c>
      <c r="O53" s="44"/>
      <c r="P53" s="44">
        <f t="shared" si="14"/>
        <v>892.85714285714289</v>
      </c>
      <c r="Q53" s="24"/>
    </row>
    <row r="54" spans="1:19" x14ac:dyDescent="0.25">
      <c r="A54" s="1" t="str">
        <f>+'Cost per Night (1)'!A52</f>
        <v xml:space="preserve"> 21-5 (Europe)</v>
      </c>
      <c r="B54" s="1" t="str">
        <f>+'Cost per Night (1)'!B52</f>
        <v xml:space="preserve"> </v>
      </c>
      <c r="C54" s="1">
        <f>+'Cost per Night (1)'!C52</f>
        <v>550000</v>
      </c>
      <c r="D54" s="1">
        <f>+'Cost per Night (1)'!D52</f>
        <v>12000</v>
      </c>
      <c r="E54" s="1">
        <f>+'Cost per Night (1)'!E52</f>
        <v>0</v>
      </c>
      <c r="F54" s="58">
        <f>+'Cost per Night (1)'!F52</f>
        <v>1</v>
      </c>
      <c r="G54" s="15">
        <f>+'Cost per Night (1)'!G52</f>
        <v>42</v>
      </c>
      <c r="J54" s="23"/>
      <c r="K54" s="44">
        <f t="shared" si="10"/>
        <v>285.71428571428572</v>
      </c>
      <c r="L54" s="1">
        <f t="shared" si="11"/>
        <v>523.80952380952385</v>
      </c>
      <c r="M54" s="44">
        <f t="shared" si="12"/>
        <v>0</v>
      </c>
      <c r="N54" s="44">
        <f t="shared" si="13"/>
        <v>0</v>
      </c>
      <c r="O54" s="44"/>
      <c r="P54" s="44">
        <f t="shared" si="14"/>
        <v>809.52380952380963</v>
      </c>
      <c r="Q54" s="24"/>
    </row>
    <row r="55" spans="1:19" hidden="1" x14ac:dyDescent="0.25">
      <c r="A55" s="1">
        <f>+'Cost per Night (1)'!A53</f>
        <v>0</v>
      </c>
      <c r="B55" s="1">
        <f>+'Cost per Night (1)'!B53</f>
        <v>0</v>
      </c>
      <c r="C55" s="1">
        <f>+'Cost per Night (1)'!C53</f>
        <v>0</v>
      </c>
      <c r="D55" s="1">
        <f>+'Cost per Night (1)'!D53</f>
        <v>0</v>
      </c>
      <c r="E55" s="1">
        <f>+'Cost per Night (1)'!E53</f>
        <v>0</v>
      </c>
      <c r="F55" s="58">
        <f>+'Cost per Night (1)'!F53</f>
        <v>1</v>
      </c>
      <c r="G55" s="15">
        <f>+'Cost per Night (1)'!G53</f>
        <v>1</v>
      </c>
      <c r="J55" s="23"/>
      <c r="K55" s="44">
        <f t="shared" si="10"/>
        <v>0</v>
      </c>
      <c r="L55" s="1">
        <f t="shared" si="11"/>
        <v>0</v>
      </c>
      <c r="M55" s="44">
        <f t="shared" si="12"/>
        <v>0</v>
      </c>
      <c r="N55" s="44">
        <f t="shared" si="13"/>
        <v>0</v>
      </c>
      <c r="O55" s="44"/>
      <c r="P55" s="44">
        <f t="shared" si="14"/>
        <v>0</v>
      </c>
      <c r="Q55" s="24"/>
    </row>
    <row r="56" spans="1:19" hidden="1" x14ac:dyDescent="0.25">
      <c r="A56" s="1">
        <f>+'Cost per Night (1)'!A54</f>
        <v>0</v>
      </c>
      <c r="B56" s="1">
        <f>+'Cost per Night (1)'!B54</f>
        <v>0</v>
      </c>
      <c r="C56" s="1">
        <f>+'Cost per Night (1)'!C54</f>
        <v>0</v>
      </c>
      <c r="D56" s="1">
        <f>+'Cost per Night (1)'!D54</f>
        <v>0</v>
      </c>
      <c r="E56" s="1">
        <f>+'Cost per Night (1)'!E54</f>
        <v>0</v>
      </c>
      <c r="F56" s="58">
        <f>+'Cost per Night (1)'!F54</f>
        <v>0.8</v>
      </c>
      <c r="G56" s="15">
        <f>+'Cost per Night (1)'!G54</f>
        <v>1</v>
      </c>
      <c r="J56" s="23"/>
      <c r="K56" s="44">
        <f t="shared" si="10"/>
        <v>0</v>
      </c>
      <c r="L56" s="1">
        <f t="shared" si="11"/>
        <v>0</v>
      </c>
      <c r="M56" s="44">
        <f t="shared" si="12"/>
        <v>0</v>
      </c>
      <c r="N56" s="44">
        <f t="shared" si="13"/>
        <v>0</v>
      </c>
      <c r="O56" s="44"/>
      <c r="P56" s="44">
        <f t="shared" si="14"/>
        <v>0</v>
      </c>
      <c r="Q56" s="24"/>
      <c r="S56" s="45"/>
    </row>
    <row r="57" spans="1:19" hidden="1" x14ac:dyDescent="0.25">
      <c r="A57" s="1">
        <f>+'Cost per Night (1)'!A55</f>
        <v>0</v>
      </c>
      <c r="B57" s="1">
        <f>+'Cost per Night (1)'!B55</f>
        <v>0</v>
      </c>
      <c r="C57" s="1">
        <f>+'Cost per Night (1)'!C55</f>
        <v>0</v>
      </c>
      <c r="D57" s="1">
        <f>+'Cost per Night (1)'!D55</f>
        <v>0</v>
      </c>
      <c r="E57" s="1">
        <f>+'Cost per Night (1)'!E55</f>
        <v>0</v>
      </c>
      <c r="F57" s="58">
        <f>+'Cost per Night (1)'!F55</f>
        <v>0.8</v>
      </c>
      <c r="G57" s="15">
        <f>+'Cost per Night (1)'!G55</f>
        <v>1</v>
      </c>
      <c r="J57" s="23"/>
      <c r="K57" s="44">
        <f t="shared" si="10"/>
        <v>0</v>
      </c>
      <c r="L57" s="1">
        <f t="shared" si="11"/>
        <v>0</v>
      </c>
      <c r="M57" s="44">
        <f t="shared" si="12"/>
        <v>0</v>
      </c>
      <c r="N57" s="44">
        <f t="shared" si="13"/>
        <v>0</v>
      </c>
      <c r="O57" s="44"/>
      <c r="P57" s="44">
        <f t="shared" si="14"/>
        <v>0</v>
      </c>
      <c r="Q57" s="24"/>
      <c r="S57" s="45"/>
    </row>
    <row r="58" spans="1:19" hidden="1" x14ac:dyDescent="0.25">
      <c r="A58" s="1">
        <f>+'Cost per Night (1)'!A56</f>
        <v>0</v>
      </c>
      <c r="B58" s="1">
        <f>+'Cost per Night (1)'!B56</f>
        <v>0</v>
      </c>
      <c r="C58" s="1">
        <f>+'Cost per Night (1)'!C56</f>
        <v>0</v>
      </c>
      <c r="D58" s="1">
        <f>+'Cost per Night (1)'!D56</f>
        <v>0</v>
      </c>
      <c r="E58" s="1">
        <f>+'Cost per Night (1)'!E56</f>
        <v>0</v>
      </c>
      <c r="F58" s="58">
        <f>+'Cost per Night (1)'!F56</f>
        <v>0.8</v>
      </c>
      <c r="G58" s="15">
        <f>+'Cost per Night (1)'!G56</f>
        <v>1</v>
      </c>
      <c r="J58" s="23"/>
      <c r="K58" s="44">
        <f t="shared" si="10"/>
        <v>0</v>
      </c>
      <c r="L58" s="1">
        <f t="shared" si="11"/>
        <v>0</v>
      </c>
      <c r="M58" s="44">
        <f t="shared" si="12"/>
        <v>0</v>
      </c>
      <c r="N58" s="44">
        <f t="shared" si="13"/>
        <v>0</v>
      </c>
      <c r="O58" s="44"/>
      <c r="P58" s="44">
        <f t="shared" si="14"/>
        <v>0</v>
      </c>
      <c r="Q58" s="24"/>
      <c r="S58" s="45"/>
    </row>
    <row r="59" spans="1:19" hidden="1" x14ac:dyDescent="0.25">
      <c r="A59" s="1">
        <f>+'Cost per Night (1)'!A57</f>
        <v>0</v>
      </c>
      <c r="B59" s="1">
        <f>+'Cost per Night (1)'!B57</f>
        <v>0</v>
      </c>
      <c r="C59" s="1">
        <f>+'Cost per Night (1)'!C57</f>
        <v>0</v>
      </c>
      <c r="D59" s="1">
        <f>+'Cost per Night (1)'!D57</f>
        <v>0</v>
      </c>
      <c r="E59" s="1">
        <f>+'Cost per Night (1)'!E57</f>
        <v>0</v>
      </c>
      <c r="F59" s="58">
        <f>+'Cost per Night (1)'!F57</f>
        <v>0.8</v>
      </c>
      <c r="G59" s="15">
        <f>+'Cost per Night (1)'!G57</f>
        <v>1</v>
      </c>
      <c r="J59" s="23"/>
      <c r="K59" s="44">
        <f t="shared" si="10"/>
        <v>0</v>
      </c>
      <c r="L59" s="1">
        <f t="shared" si="11"/>
        <v>0</v>
      </c>
      <c r="M59" s="44">
        <f t="shared" si="12"/>
        <v>0</v>
      </c>
      <c r="N59" s="44">
        <f t="shared" si="13"/>
        <v>0</v>
      </c>
      <c r="O59" s="44"/>
      <c r="P59" s="44">
        <f t="shared" si="14"/>
        <v>0</v>
      </c>
      <c r="Q59" s="24"/>
      <c r="S59" s="45"/>
    </row>
    <row r="60" spans="1:19" hidden="1" x14ac:dyDescent="0.25">
      <c r="A60" s="1">
        <f>+'Cost per Night (1)'!A58</f>
        <v>0</v>
      </c>
      <c r="B60" s="1">
        <f>+'Cost per Night (1)'!B58</f>
        <v>0</v>
      </c>
      <c r="C60" s="1">
        <f>+'Cost per Night (1)'!C58</f>
        <v>0</v>
      </c>
      <c r="D60" s="1">
        <f>+'Cost per Night (1)'!D58</f>
        <v>0</v>
      </c>
      <c r="E60" s="1">
        <f>+'Cost per Night (1)'!E58</f>
        <v>0</v>
      </c>
      <c r="F60" s="58">
        <f>+'Cost per Night (1)'!F58</f>
        <v>0.8</v>
      </c>
      <c r="G60" s="15">
        <f>+'Cost per Night (1)'!G58</f>
        <v>1</v>
      </c>
      <c r="J60" s="23"/>
      <c r="K60" s="44">
        <f t="shared" si="6"/>
        <v>0</v>
      </c>
      <c r="L60" s="1">
        <f t="shared" si="5"/>
        <v>0</v>
      </c>
      <c r="M60" s="44">
        <f t="shared" si="8"/>
        <v>0</v>
      </c>
      <c r="N60" s="44">
        <f t="shared" si="9"/>
        <v>0</v>
      </c>
      <c r="O60" s="44"/>
      <c r="P60" s="44">
        <f t="shared" si="7"/>
        <v>0</v>
      </c>
      <c r="Q60" s="24"/>
    </row>
    <row r="61" spans="1:19" hidden="1" x14ac:dyDescent="0.25">
      <c r="A61" s="1">
        <f>+'Cost per Night (1)'!A59</f>
        <v>0</v>
      </c>
      <c r="B61" s="1">
        <f>+'Cost per Night (1)'!B59</f>
        <v>0</v>
      </c>
      <c r="C61" s="1">
        <f>+'Cost per Night (1)'!C59</f>
        <v>0</v>
      </c>
      <c r="D61" s="1">
        <f>+'Cost per Night (1)'!D59</f>
        <v>0</v>
      </c>
      <c r="E61" s="1">
        <f>+'Cost per Night (1)'!E59</f>
        <v>0</v>
      </c>
      <c r="F61" s="58">
        <f>+'Cost per Night (1)'!F59</f>
        <v>0.8</v>
      </c>
      <c r="G61" s="15">
        <f>+'Cost per Night (1)'!G59</f>
        <v>1</v>
      </c>
      <c r="H61" s="37"/>
      <c r="J61" s="23"/>
      <c r="K61" s="44">
        <f t="shared" si="6"/>
        <v>0</v>
      </c>
      <c r="L61" s="1">
        <f t="shared" si="5"/>
        <v>0</v>
      </c>
      <c r="M61" s="44">
        <f t="shared" si="8"/>
        <v>0</v>
      </c>
      <c r="N61" s="44">
        <f t="shared" si="9"/>
        <v>0</v>
      </c>
      <c r="O61" s="44"/>
      <c r="P61" s="44">
        <f t="shared" si="7"/>
        <v>0</v>
      </c>
      <c r="Q61" s="24"/>
    </row>
    <row r="62" spans="1:19" hidden="1" x14ac:dyDescent="0.25">
      <c r="A62" s="1">
        <f>+'Cost per Night (1)'!A60</f>
        <v>0</v>
      </c>
      <c r="B62" s="1">
        <f>+'Cost per Night (1)'!B60</f>
        <v>0</v>
      </c>
      <c r="C62" s="1">
        <f>+'Cost per Night (1)'!C60</f>
        <v>0</v>
      </c>
      <c r="D62" s="1">
        <f>+'Cost per Night (1)'!D60</f>
        <v>0</v>
      </c>
      <c r="E62" s="1">
        <f>+'Cost per Night (1)'!E60</f>
        <v>0</v>
      </c>
      <c r="F62" s="58">
        <f>+'Cost per Night (1)'!F60</f>
        <v>0.8</v>
      </c>
      <c r="G62" s="15">
        <f>+'Cost per Night (1)'!G60</f>
        <v>1</v>
      </c>
      <c r="H62" s="37"/>
      <c r="J62" s="23"/>
      <c r="K62" s="44">
        <f t="shared" si="6"/>
        <v>0</v>
      </c>
      <c r="L62" s="1">
        <f t="shared" si="5"/>
        <v>0</v>
      </c>
      <c r="M62" s="44">
        <f t="shared" si="8"/>
        <v>0</v>
      </c>
      <c r="N62" s="44">
        <f t="shared" si="9"/>
        <v>0</v>
      </c>
      <c r="O62" s="44"/>
      <c r="P62" s="44">
        <f t="shared" si="7"/>
        <v>0</v>
      </c>
      <c r="Q62" s="24"/>
      <c r="S62" s="45"/>
    </row>
    <row r="63" spans="1:19" hidden="1" x14ac:dyDescent="0.25">
      <c r="A63" s="1">
        <f>+'Cost per Night (1)'!A61</f>
        <v>0</v>
      </c>
      <c r="B63" s="1">
        <f>+'Cost per Night (1)'!B61</f>
        <v>0</v>
      </c>
      <c r="C63" s="1">
        <f>+'Cost per Night (1)'!C61</f>
        <v>0</v>
      </c>
      <c r="D63" s="1">
        <f>+'Cost per Night (1)'!D61</f>
        <v>0</v>
      </c>
      <c r="E63" s="1">
        <f>+'Cost per Night (1)'!E61</f>
        <v>0</v>
      </c>
      <c r="F63" s="58">
        <f>+'Cost per Night (1)'!F61</f>
        <v>0.8</v>
      </c>
      <c r="G63" s="15">
        <f>+'Cost per Night (1)'!G61</f>
        <v>1</v>
      </c>
      <c r="H63" s="37"/>
      <c r="J63" s="23"/>
      <c r="K63" s="44">
        <f t="shared" si="6"/>
        <v>0</v>
      </c>
      <c r="L63" s="1">
        <f t="shared" si="5"/>
        <v>0</v>
      </c>
      <c r="M63" s="44">
        <f t="shared" si="8"/>
        <v>0</v>
      </c>
      <c r="N63" s="44">
        <f t="shared" si="9"/>
        <v>0</v>
      </c>
      <c r="O63" s="44"/>
      <c r="P63" s="44">
        <f t="shared" si="7"/>
        <v>0</v>
      </c>
      <c r="Q63" s="24"/>
      <c r="S63" s="45"/>
    </row>
    <row r="64" spans="1:19" hidden="1" x14ac:dyDescent="0.25">
      <c r="A64" s="1">
        <f>+'Cost per Night (1)'!A62</f>
        <v>0</v>
      </c>
      <c r="B64" s="1">
        <f>+'Cost per Night (1)'!B62</f>
        <v>0</v>
      </c>
      <c r="C64" s="1">
        <f>+'Cost per Night (1)'!C62</f>
        <v>0</v>
      </c>
      <c r="D64" s="1">
        <f>+'Cost per Night (1)'!D62</f>
        <v>0</v>
      </c>
      <c r="E64" s="1">
        <f>+'Cost per Night (1)'!E62</f>
        <v>0</v>
      </c>
      <c r="F64" s="58">
        <f>+'Cost per Night (1)'!F62</f>
        <v>0.8</v>
      </c>
      <c r="G64" s="15">
        <f>+'Cost per Night (1)'!G62</f>
        <v>1</v>
      </c>
      <c r="H64" s="37"/>
      <c r="J64" s="23"/>
      <c r="K64" s="44">
        <f t="shared" si="6"/>
        <v>0</v>
      </c>
      <c r="L64" s="1">
        <f t="shared" si="5"/>
        <v>0</v>
      </c>
      <c r="M64" s="44">
        <f t="shared" si="8"/>
        <v>0</v>
      </c>
      <c r="N64" s="44">
        <f t="shared" si="9"/>
        <v>0</v>
      </c>
      <c r="O64" s="44"/>
      <c r="P64" s="44">
        <f t="shared" si="7"/>
        <v>0</v>
      </c>
      <c r="Q64" s="24"/>
    </row>
    <row r="65" spans="1:19" hidden="1" x14ac:dyDescent="0.25">
      <c r="A65" s="1">
        <f>+'Cost per Night (1)'!A63</f>
        <v>0</v>
      </c>
      <c r="B65" s="1">
        <f>+'Cost per Night (1)'!B63</f>
        <v>0</v>
      </c>
      <c r="C65" s="1">
        <f>+'Cost per Night (1)'!C63</f>
        <v>0</v>
      </c>
      <c r="D65" s="1">
        <f>+'Cost per Night (1)'!D63</f>
        <v>0</v>
      </c>
      <c r="E65" s="1">
        <f>+'Cost per Night (1)'!E63</f>
        <v>0</v>
      </c>
      <c r="F65" s="58">
        <f>+'Cost per Night (1)'!F63</f>
        <v>0.8</v>
      </c>
      <c r="G65" s="15">
        <f>+'Cost per Night (1)'!G63</f>
        <v>1</v>
      </c>
      <c r="H65" s="37"/>
      <c r="J65" s="23"/>
      <c r="K65" s="44">
        <f t="shared" si="6"/>
        <v>0</v>
      </c>
      <c r="L65" s="1">
        <f t="shared" si="5"/>
        <v>0</v>
      </c>
      <c r="M65" s="44">
        <f t="shared" si="8"/>
        <v>0</v>
      </c>
      <c r="N65" s="44">
        <f t="shared" si="9"/>
        <v>0</v>
      </c>
      <c r="O65" s="44"/>
      <c r="P65" s="44">
        <f t="shared" si="7"/>
        <v>0</v>
      </c>
      <c r="Q65" s="24"/>
    </row>
    <row r="66" spans="1:19" hidden="1" x14ac:dyDescent="0.25">
      <c r="A66" s="1">
        <f>+'Cost per Night (1)'!A64</f>
        <v>0</v>
      </c>
      <c r="B66" s="1">
        <f>+'Cost per Night (1)'!B64</f>
        <v>0</v>
      </c>
      <c r="C66" s="1">
        <f>+'Cost per Night (1)'!C64</f>
        <v>0</v>
      </c>
      <c r="D66" s="1">
        <f>+'Cost per Night (1)'!D64</f>
        <v>0</v>
      </c>
      <c r="E66" s="1">
        <f>+'Cost per Night (1)'!E64</f>
        <v>0</v>
      </c>
      <c r="F66" s="58">
        <f>+'Cost per Night (1)'!F64</f>
        <v>0.8</v>
      </c>
      <c r="G66" s="15">
        <f>+'Cost per Night (1)'!G64</f>
        <v>1</v>
      </c>
      <c r="H66" s="37"/>
      <c r="J66" s="23"/>
      <c r="K66" s="44">
        <f t="shared" si="6"/>
        <v>0</v>
      </c>
      <c r="L66" s="1">
        <f t="shared" si="5"/>
        <v>0</v>
      </c>
      <c r="M66" s="44">
        <f t="shared" si="8"/>
        <v>0</v>
      </c>
      <c r="N66" s="44">
        <f t="shared" si="9"/>
        <v>0</v>
      </c>
      <c r="O66" s="44"/>
      <c r="P66" s="44">
        <f t="shared" si="7"/>
        <v>0</v>
      </c>
      <c r="Q66" s="24"/>
      <c r="S66" s="45"/>
    </row>
    <row r="67" spans="1:19" hidden="1" x14ac:dyDescent="0.25">
      <c r="A67" s="1">
        <f>+'Cost per Night (1)'!A65</f>
        <v>0</v>
      </c>
      <c r="B67" s="1">
        <f>+'Cost per Night (1)'!B65</f>
        <v>0</v>
      </c>
      <c r="C67" s="1">
        <f>+'Cost per Night (1)'!C65</f>
        <v>0</v>
      </c>
      <c r="D67" s="1">
        <f>+'Cost per Night (1)'!D65</f>
        <v>0</v>
      </c>
      <c r="E67" s="1">
        <f>+'Cost per Night (1)'!E65</f>
        <v>0</v>
      </c>
      <c r="F67" s="58">
        <f>+'Cost per Night (1)'!F65</f>
        <v>0.8</v>
      </c>
      <c r="G67" s="15">
        <f>+'Cost per Night (1)'!G65</f>
        <v>1</v>
      </c>
      <c r="H67" s="37"/>
      <c r="J67" s="23"/>
      <c r="K67" s="44">
        <f t="shared" si="6"/>
        <v>0</v>
      </c>
      <c r="L67" s="1">
        <f t="shared" si="5"/>
        <v>0</v>
      </c>
      <c r="M67" s="44">
        <f t="shared" si="8"/>
        <v>0</v>
      </c>
      <c r="N67" s="44">
        <f t="shared" si="9"/>
        <v>0</v>
      </c>
      <c r="O67" s="44"/>
      <c r="P67" s="44">
        <f t="shared" si="7"/>
        <v>0</v>
      </c>
      <c r="Q67" s="24"/>
    </row>
    <row r="68" spans="1:19" x14ac:dyDescent="0.25">
      <c r="C68" s="1"/>
      <c r="D68" s="1"/>
      <c r="E68" s="1"/>
      <c r="F68" s="58"/>
      <c r="G68" s="15"/>
      <c r="J68" s="23"/>
      <c r="K68" s="44"/>
      <c r="L68" s="1"/>
      <c r="M68" s="44"/>
      <c r="N68" s="44"/>
      <c r="O68" s="44"/>
      <c r="P68" s="44"/>
      <c r="Q68" s="24"/>
      <c r="S68" s="45"/>
    </row>
    <row r="69" spans="1:19" ht="13" thickBot="1" x14ac:dyDescent="0.3">
      <c r="C69" s="1"/>
      <c r="D69" s="1"/>
      <c r="E69" s="1"/>
      <c r="F69" s="45"/>
      <c r="G69" s="15"/>
      <c r="J69" s="29"/>
      <c r="K69" s="30"/>
      <c r="L69" s="30"/>
      <c r="M69" s="30"/>
      <c r="N69" s="30"/>
      <c r="O69" s="30"/>
      <c r="P69" s="30"/>
      <c r="Q69" s="31"/>
      <c r="S69" s="45"/>
    </row>
    <row r="70" spans="1:19" x14ac:dyDescent="0.25">
      <c r="C70" s="1"/>
      <c r="D70" s="1"/>
      <c r="E70" s="1"/>
      <c r="F70" s="58"/>
      <c r="G70" s="15"/>
      <c r="H70" s="37"/>
      <c r="J70" s="21"/>
      <c r="K70" s="44"/>
      <c r="L70" s="1"/>
      <c r="M70" s="44"/>
      <c r="N70" s="44"/>
      <c r="O70" s="44"/>
      <c r="P70" s="44"/>
    </row>
    <row r="71" spans="1:19" x14ac:dyDescent="0.25">
      <c r="C71" s="1"/>
      <c r="D71" s="1"/>
      <c r="E71" s="1"/>
      <c r="F71" s="58"/>
      <c r="G71" s="15"/>
      <c r="H71" s="37"/>
      <c r="K71" s="44"/>
      <c r="L71" s="1"/>
      <c r="M71" s="44"/>
      <c r="N71" s="44"/>
      <c r="O71" s="44"/>
      <c r="P71" s="44"/>
    </row>
    <row r="72" spans="1:19" hidden="1" x14ac:dyDescent="0.25">
      <c r="A72" s="10"/>
      <c r="B72" t="s">
        <v>31</v>
      </c>
      <c r="C72" s="33">
        <f>+B7</f>
        <v>30</v>
      </c>
      <c r="D72" t="s">
        <v>30</v>
      </c>
    </row>
    <row r="74" spans="1:19" x14ac:dyDescent="0.25">
      <c r="A74" s="9"/>
      <c r="B74" s="32" t="s">
        <v>32</v>
      </c>
    </row>
    <row r="79" spans="1:19" x14ac:dyDescent="0.25">
      <c r="C79" s="1"/>
      <c r="D79" s="1"/>
      <c r="E79" s="1"/>
      <c r="F79" s="58"/>
      <c r="G79" s="15"/>
      <c r="K79" s="59"/>
      <c r="L79" s="1"/>
      <c r="M79" s="59"/>
      <c r="N79" s="59"/>
      <c r="O79" s="59"/>
      <c r="P79" s="59"/>
    </row>
    <row r="80" spans="1:19" x14ac:dyDescent="0.25">
      <c r="C80" s="1"/>
      <c r="D80" s="1"/>
      <c r="E80" s="1"/>
      <c r="F80" s="60"/>
      <c r="K80" s="59"/>
      <c r="L80" s="1"/>
      <c r="M80" s="59"/>
      <c r="N80" s="59"/>
      <c r="O80" s="59"/>
      <c r="P80" s="59"/>
    </row>
    <row r="81" spans="3:16" x14ac:dyDescent="0.25">
      <c r="C81" s="1"/>
      <c r="D81" s="1"/>
      <c r="E81" s="1"/>
      <c r="F81" s="60"/>
      <c r="K81" s="59"/>
      <c r="L81" s="1"/>
      <c r="M81" s="59"/>
      <c r="N81" s="59"/>
      <c r="O81" s="59"/>
      <c r="P81" s="59"/>
    </row>
    <row r="82" spans="3:16" x14ac:dyDescent="0.25">
      <c r="C82" s="1"/>
      <c r="D82" s="1"/>
      <c r="E82" s="1"/>
      <c r="F82" s="60"/>
      <c r="K82" s="59"/>
      <c r="L82" s="1"/>
      <c r="M82" s="59"/>
      <c r="N82" s="59"/>
      <c r="O82" s="59"/>
      <c r="P82" s="59"/>
    </row>
    <row r="83" spans="3:16" x14ac:dyDescent="0.25">
      <c r="C83" s="1"/>
      <c r="D83" s="1"/>
      <c r="E83" s="1"/>
      <c r="F83" s="60"/>
      <c r="K83" s="59"/>
      <c r="L83" s="1"/>
      <c r="M83" s="59"/>
      <c r="N83" s="59"/>
      <c r="O83" s="59"/>
      <c r="P83" s="59"/>
    </row>
    <row r="84" spans="3:16" x14ac:dyDescent="0.25">
      <c r="C84" s="1"/>
      <c r="D84" s="1"/>
      <c r="E84" s="1"/>
      <c r="F84" s="60"/>
      <c r="K84" s="59"/>
      <c r="L84" s="1"/>
      <c r="M84" s="59"/>
      <c r="N84" s="59"/>
      <c r="O84" s="59"/>
      <c r="P84" s="59"/>
    </row>
    <row r="85" spans="3:16" x14ac:dyDescent="0.25">
      <c r="C85" s="1"/>
      <c r="D85" s="1"/>
      <c r="E85" s="1"/>
      <c r="F85" s="60"/>
      <c r="K85" s="59"/>
      <c r="L85" s="1"/>
      <c r="M85" s="59"/>
      <c r="N85" s="59"/>
      <c r="O85" s="59"/>
      <c r="P85" s="59"/>
    </row>
    <row r="86" spans="3:16" x14ac:dyDescent="0.25">
      <c r="C86" s="1"/>
      <c r="D86" s="1"/>
      <c r="E86" s="1"/>
      <c r="F86" s="61"/>
      <c r="K86" s="59"/>
      <c r="L86" s="1"/>
      <c r="M86" s="59"/>
      <c r="N86" s="59"/>
      <c r="O86" s="59"/>
      <c r="P86" s="59"/>
    </row>
    <row r="87" spans="3:16" x14ac:dyDescent="0.25">
      <c r="C87" s="1"/>
      <c r="D87" s="1"/>
      <c r="E87" s="1"/>
      <c r="F87" s="60"/>
      <c r="K87" s="59"/>
      <c r="L87" s="1"/>
      <c r="M87" s="59"/>
      <c r="N87" s="59"/>
      <c r="O87" s="59"/>
      <c r="P87" s="59"/>
    </row>
    <row r="88" spans="3:16" x14ac:dyDescent="0.25">
      <c r="C88" s="1"/>
      <c r="D88" s="1"/>
      <c r="E88" s="1"/>
      <c r="F88" s="60"/>
      <c r="K88" s="59"/>
      <c r="L88" s="1"/>
      <c r="M88" s="59"/>
      <c r="N88" s="59"/>
      <c r="O88" s="59"/>
      <c r="P88" s="59"/>
    </row>
    <row r="89" spans="3:16" x14ac:dyDescent="0.25">
      <c r="C89" s="1"/>
      <c r="D89" s="1"/>
      <c r="E89" s="1"/>
      <c r="F89" s="60"/>
      <c r="K89" s="59"/>
      <c r="L89" s="1"/>
      <c r="M89" s="59"/>
      <c r="N89" s="59"/>
      <c r="O89" s="59"/>
      <c r="P89" s="59"/>
    </row>
    <row r="90" spans="3:16" x14ac:dyDescent="0.25">
      <c r="C90" s="1"/>
      <c r="D90" s="1"/>
      <c r="E90" s="1"/>
      <c r="F90" s="60"/>
      <c r="K90" s="59"/>
      <c r="L90" s="1"/>
      <c r="M90" s="59"/>
      <c r="N90" s="59"/>
      <c r="O90" s="59"/>
      <c r="P90" s="59"/>
    </row>
    <row r="91" spans="3:16" x14ac:dyDescent="0.25">
      <c r="C91" s="1"/>
      <c r="D91" s="1"/>
      <c r="E91" s="1"/>
      <c r="F91" s="60"/>
      <c r="K91" s="59"/>
      <c r="L91" s="1"/>
      <c r="M91" s="59"/>
      <c r="N91" s="59"/>
      <c r="O91" s="59"/>
      <c r="P91" s="59"/>
    </row>
    <row r="92" spans="3:16" x14ac:dyDescent="0.25">
      <c r="C92" s="62"/>
      <c r="D92" s="1"/>
      <c r="E92" s="1"/>
      <c r="F92" s="60"/>
      <c r="K92" s="59"/>
      <c r="L92" s="1"/>
      <c r="M92" s="59"/>
      <c r="N92" s="59"/>
      <c r="O92" s="59"/>
      <c r="P92" s="59"/>
    </row>
    <row r="93" spans="3:16" x14ac:dyDescent="0.25">
      <c r="C93" s="62"/>
      <c r="D93" s="1"/>
      <c r="E93" s="1"/>
      <c r="F93" s="60"/>
      <c r="K93" s="59"/>
      <c r="L93" s="1"/>
      <c r="M93" s="59"/>
      <c r="N93" s="59"/>
      <c r="O93" s="59"/>
      <c r="P93" s="59"/>
    </row>
    <row r="94" spans="3:16" x14ac:dyDescent="0.25">
      <c r="C94" s="1"/>
      <c r="D94" s="1"/>
      <c r="E94" s="1"/>
      <c r="K94" s="59"/>
      <c r="L94" s="1"/>
      <c r="M94" s="59"/>
      <c r="N94" s="59"/>
      <c r="O94" s="59"/>
      <c r="P94" s="59"/>
    </row>
    <row r="95" spans="3:16" x14ac:dyDescent="0.25">
      <c r="C95" s="1"/>
      <c r="D95" s="1"/>
      <c r="E95" s="1"/>
      <c r="F95" s="61"/>
      <c r="K95" s="59"/>
      <c r="L95" s="1"/>
      <c r="M95" s="59"/>
      <c r="N95" s="59"/>
      <c r="O95" s="59"/>
      <c r="P95" s="59"/>
    </row>
    <row r="96" spans="3:16" x14ac:dyDescent="0.25">
      <c r="C96" s="62"/>
      <c r="D96" s="1"/>
      <c r="E96" s="1"/>
      <c r="F96" s="63"/>
      <c r="K96" s="59"/>
      <c r="L96" s="1"/>
      <c r="M96" s="59"/>
      <c r="N96" s="59"/>
      <c r="O96" s="59"/>
      <c r="P96" s="59"/>
    </row>
    <row r="99" spans="3:16" x14ac:dyDescent="0.25">
      <c r="C99" s="1"/>
      <c r="D99" s="1"/>
      <c r="E99" s="1"/>
      <c r="F99" s="60"/>
      <c r="K99" s="59"/>
      <c r="L99" s="1"/>
      <c r="M99" s="59"/>
      <c r="N99" s="59"/>
      <c r="O99" s="59"/>
      <c r="P99" s="59"/>
    </row>
    <row r="100" spans="3:16" x14ac:dyDescent="0.25">
      <c r="C100" s="1"/>
      <c r="D100" s="1"/>
      <c r="E100" s="1"/>
      <c r="F100" s="60"/>
      <c r="K100" s="59"/>
      <c r="L100" s="1"/>
      <c r="M100" s="59"/>
      <c r="N100" s="59"/>
      <c r="O100" s="59"/>
      <c r="P100" s="59"/>
    </row>
    <row r="101" spans="3:16" x14ac:dyDescent="0.25">
      <c r="C101" s="1"/>
      <c r="D101" s="1"/>
      <c r="E101" s="1"/>
      <c r="F101" s="60"/>
      <c r="K101" s="59"/>
      <c r="L101" s="1"/>
      <c r="M101" s="59"/>
      <c r="N101" s="59"/>
      <c r="O101" s="59"/>
      <c r="P101" s="59"/>
    </row>
    <row r="102" spans="3:16" x14ac:dyDescent="0.25">
      <c r="C102" s="1"/>
      <c r="D102" s="1"/>
      <c r="E102" s="1"/>
      <c r="F102" s="60"/>
      <c r="K102" s="59"/>
      <c r="L102" s="1"/>
      <c r="M102" s="59"/>
      <c r="N102" s="59"/>
      <c r="O102" s="59"/>
      <c r="P102" s="59"/>
    </row>
    <row r="103" spans="3:16" x14ac:dyDescent="0.25">
      <c r="C103" s="1"/>
      <c r="D103" s="1"/>
      <c r="E103" s="1"/>
      <c r="F103" s="60"/>
      <c r="K103" s="59"/>
      <c r="L103" s="1"/>
      <c r="M103" s="59"/>
      <c r="N103" s="59"/>
      <c r="O103" s="59"/>
      <c r="P103" s="59"/>
    </row>
    <row r="104" spans="3:16" x14ac:dyDescent="0.25">
      <c r="C104" s="1"/>
      <c r="D104" s="1"/>
      <c r="E104" s="1"/>
      <c r="F104" s="60"/>
      <c r="K104" s="59"/>
      <c r="L104" s="1"/>
      <c r="M104" s="59"/>
      <c r="N104" s="59"/>
      <c r="O104" s="59"/>
      <c r="P104" s="59"/>
    </row>
    <row r="105" spans="3:16" x14ac:dyDescent="0.25">
      <c r="C105" s="1"/>
      <c r="D105" s="1"/>
      <c r="E105" s="1"/>
      <c r="F105" s="60"/>
      <c r="K105" s="59"/>
      <c r="L105" s="1"/>
      <c r="M105" s="59"/>
      <c r="N105" s="59"/>
      <c r="O105" s="59"/>
      <c r="P105" s="59"/>
    </row>
    <row r="106" spans="3:16" x14ac:dyDescent="0.25">
      <c r="C106" s="1"/>
      <c r="D106" s="1"/>
      <c r="E106" s="1"/>
      <c r="F106" s="58"/>
      <c r="G106" s="15"/>
      <c r="J106" s="23"/>
      <c r="K106" s="59"/>
      <c r="L106" s="1"/>
      <c r="M106" s="59"/>
      <c r="N106" s="59"/>
      <c r="O106" s="59"/>
      <c r="P106" s="59"/>
    </row>
    <row r="107" spans="3:16" x14ac:dyDescent="0.25">
      <c r="C107" s="1"/>
      <c r="D107" s="1"/>
      <c r="E107" s="1"/>
      <c r="F107" s="60"/>
      <c r="K107" s="59"/>
      <c r="L107" s="1"/>
      <c r="M107" s="59"/>
      <c r="N107" s="59"/>
      <c r="O107" s="59"/>
      <c r="P107" s="59"/>
    </row>
    <row r="108" spans="3:16" x14ac:dyDescent="0.25">
      <c r="C108" s="1"/>
      <c r="D108" s="1"/>
      <c r="E108" s="1"/>
      <c r="F108" s="60"/>
      <c r="K108" s="59"/>
      <c r="L108" s="1"/>
      <c r="M108" s="59"/>
      <c r="N108" s="59"/>
      <c r="O108" s="59"/>
      <c r="P108" s="59"/>
    </row>
  </sheetData>
  <mergeCells count="1">
    <mergeCell ref="L8:O8"/>
  </mergeCells>
  <phoneticPr fontId="0" type="noConversion"/>
  <pageMargins left="0.75" right="0.75" top="1" bottom="1" header="0.5" footer="0.5"/>
  <pageSetup orientation="portrait" horizontalDpi="4294967293" verticalDpi="0" r:id="rId1"/>
  <headerFooter alignWithMargins="0">
    <oddFooter xml:space="preserve">&amp;CCopyright www.sherpareport.com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3"/>
  <sheetViews>
    <sheetView workbookViewId="0">
      <selection activeCell="A11" sqref="A11"/>
    </sheetView>
  </sheetViews>
  <sheetFormatPr defaultRowHeight="12.5" x14ac:dyDescent="0.25"/>
  <sheetData>
    <row r="1" spans="1:19" ht="23" x14ac:dyDescent="0.5">
      <c r="A1" s="39" t="s">
        <v>87</v>
      </c>
    </row>
    <row r="2" spans="1:19" x14ac:dyDescent="0.25">
      <c r="A2" s="40" t="s">
        <v>47</v>
      </c>
    </row>
    <row r="3" spans="1:19" ht="32.25" customHeight="1" x14ac:dyDescent="0.35">
      <c r="A3" s="110" t="s">
        <v>134</v>
      </c>
      <c r="B3" s="110"/>
      <c r="C3" s="110"/>
      <c r="D3" s="110"/>
      <c r="E3" s="110"/>
      <c r="F3" s="110"/>
      <c r="G3" s="110"/>
      <c r="H3" s="110"/>
      <c r="I3" s="110"/>
      <c r="J3" s="110"/>
      <c r="K3" s="110"/>
      <c r="L3" s="110"/>
      <c r="M3" s="110"/>
      <c r="N3" s="110"/>
      <c r="O3" s="110"/>
      <c r="P3" s="110"/>
      <c r="Q3" s="110"/>
      <c r="R3" s="110"/>
      <c r="S3" s="110"/>
    </row>
    <row r="4" spans="1:19" ht="15.5" x14ac:dyDescent="0.35">
      <c r="A4" s="16"/>
    </row>
    <row r="5" spans="1:19" ht="15.5" x14ac:dyDescent="0.25">
      <c r="A5" s="109"/>
      <c r="B5" s="109"/>
      <c r="C5" s="109"/>
      <c r="D5" s="109"/>
      <c r="E5" s="109"/>
      <c r="F5" s="109"/>
      <c r="G5" s="109"/>
      <c r="H5" s="109"/>
      <c r="I5" s="109"/>
      <c r="J5" s="109"/>
      <c r="K5" s="109"/>
      <c r="L5" s="109"/>
      <c r="M5" s="109"/>
      <c r="N5" s="109"/>
      <c r="O5" s="109"/>
    </row>
    <row r="6" spans="1:19" ht="18" x14ac:dyDescent="0.4">
      <c r="A6" s="11" t="s">
        <v>99</v>
      </c>
    </row>
    <row r="7" spans="1:19" ht="15.5" x14ac:dyDescent="0.35">
      <c r="A7" s="16" t="s">
        <v>110</v>
      </c>
    </row>
    <row r="8" spans="1:19" ht="8.25" customHeight="1" x14ac:dyDescent="0.35">
      <c r="A8" s="16"/>
    </row>
    <row r="9" spans="1:19" ht="15.5" x14ac:dyDescent="0.35">
      <c r="A9" s="16" t="s">
        <v>92</v>
      </c>
    </row>
    <row r="10" spans="1:19" ht="15.5" x14ac:dyDescent="0.35">
      <c r="A10" s="16" t="s">
        <v>96</v>
      </c>
    </row>
    <row r="11" spans="1:19" ht="15.5" x14ac:dyDescent="0.35">
      <c r="A11" s="16" t="s">
        <v>93</v>
      </c>
    </row>
    <row r="12" spans="1:19" ht="8.25" customHeight="1" x14ac:dyDescent="0.35">
      <c r="A12" s="16"/>
    </row>
    <row r="13" spans="1:19" ht="15" customHeight="1" x14ac:dyDescent="0.35">
      <c r="A13" s="16" t="s">
        <v>98</v>
      </c>
    </row>
    <row r="14" spans="1:19" ht="15" customHeight="1" x14ac:dyDescent="0.25"/>
    <row r="16" spans="1:19" ht="18" x14ac:dyDescent="0.4">
      <c r="A16" s="11" t="s">
        <v>44</v>
      </c>
    </row>
    <row r="18" spans="1:1" ht="15.5" x14ac:dyDescent="0.35">
      <c r="A18" s="16" t="s">
        <v>94</v>
      </c>
    </row>
    <row r="19" spans="1:1" ht="15.5" x14ac:dyDescent="0.35">
      <c r="A19" s="16" t="s">
        <v>95</v>
      </c>
    </row>
    <row r="20" spans="1:1" ht="15.5" x14ac:dyDescent="0.35">
      <c r="A20" s="16" t="s">
        <v>97</v>
      </c>
    </row>
    <row r="23" spans="1:1" ht="15.5" x14ac:dyDescent="0.35">
      <c r="A23" s="7" t="s">
        <v>140</v>
      </c>
    </row>
  </sheetData>
  <mergeCells count="2">
    <mergeCell ref="A5:O5"/>
    <mergeCell ref="A3:S3"/>
  </mergeCells>
  <phoneticPr fontId="0" type="noConversion"/>
  <pageMargins left="0.75" right="0.75" top="1" bottom="1" header="0.5" footer="0.5"/>
  <pageSetup orientation="portrait" horizontalDpi="4294967293" verticalDpi="0" r:id="rId1"/>
  <headerFooter alignWithMargins="0">
    <oddFooter>&amp;CCopyright www.sherpareport.com</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356"/>
  <sheetViews>
    <sheetView topLeftCell="A26" workbookViewId="0">
      <selection activeCell="B47" sqref="B45:B47"/>
    </sheetView>
  </sheetViews>
  <sheetFormatPr defaultRowHeight="12.5" x14ac:dyDescent="0.25"/>
  <cols>
    <col min="1" max="1" width="28.7265625" customWidth="1"/>
    <col min="2" max="2" width="20.26953125" customWidth="1"/>
    <col min="3" max="9" width="10.54296875" customWidth="1"/>
    <col min="10" max="10" width="2.453125" customWidth="1"/>
    <col min="11" max="11" width="11.453125" customWidth="1"/>
    <col min="12" max="12" width="10.54296875" customWidth="1"/>
    <col min="13" max="13" width="2.54296875" customWidth="1"/>
    <col min="14" max="15" width="13" customWidth="1"/>
    <col min="16" max="16" width="4" customWidth="1"/>
    <col min="17" max="17" width="20.26953125" customWidth="1"/>
    <col min="18" max="18" width="17.7265625" customWidth="1"/>
    <col min="19" max="19" width="13.453125" customWidth="1"/>
    <col min="20" max="20" width="10.54296875" customWidth="1"/>
    <col min="21" max="21" width="11.26953125" customWidth="1"/>
    <col min="22" max="40" width="10.54296875" customWidth="1"/>
    <col min="41" max="50" width="10.453125" customWidth="1"/>
    <col min="51" max="51" width="14.453125" customWidth="1"/>
  </cols>
  <sheetData>
    <row r="1" spans="1:20" ht="18" x14ac:dyDescent="0.4">
      <c r="A1" s="11" t="s">
        <v>85</v>
      </c>
      <c r="B1" s="46"/>
      <c r="C1" s="46"/>
      <c r="D1" s="46"/>
      <c r="E1" s="46"/>
      <c r="F1" s="46"/>
      <c r="G1" s="46"/>
      <c r="H1" s="90" t="str">
        <f>+'Instructions (3)'!A2</f>
        <v>From SherpaReport.com</v>
      </c>
      <c r="I1" s="46"/>
      <c r="J1" s="46"/>
      <c r="K1" s="46"/>
      <c r="L1" s="99" t="str">
        <f>+'Simple Cost per Night (2)'!N1</f>
        <v>Last Updated Feb 2023</v>
      </c>
      <c r="M1" s="46"/>
      <c r="N1" s="46"/>
      <c r="O1" s="46"/>
      <c r="P1" s="46"/>
      <c r="Q1" s="46"/>
      <c r="R1" s="46"/>
      <c r="S1" s="46"/>
      <c r="T1" s="46"/>
    </row>
    <row r="2" spans="1:20" x14ac:dyDescent="0.25">
      <c r="A2" s="89" t="s">
        <v>118</v>
      </c>
    </row>
    <row r="3" spans="1:20" ht="15.5" x14ac:dyDescent="0.35">
      <c r="A3" s="7" t="s">
        <v>1</v>
      </c>
    </row>
    <row r="4" spans="1:20" x14ac:dyDescent="0.25">
      <c r="A4" s="47" t="s">
        <v>52</v>
      </c>
      <c r="B4" s="48">
        <v>0.05</v>
      </c>
      <c r="C4" t="s">
        <v>86</v>
      </c>
      <c r="G4" s="47"/>
      <c r="H4" s="47"/>
      <c r="I4" s="47"/>
      <c r="J4" s="47"/>
      <c r="Q4" s="49" t="s">
        <v>62</v>
      </c>
    </row>
    <row r="5" spans="1:20" ht="13" x14ac:dyDescent="0.3">
      <c r="A5" t="s">
        <v>53</v>
      </c>
      <c r="B5" s="48">
        <v>0.03</v>
      </c>
      <c r="C5" t="s">
        <v>71</v>
      </c>
      <c r="Q5" s="54" t="s">
        <v>63</v>
      </c>
    </row>
    <row r="6" spans="1:20" x14ac:dyDescent="0.25">
      <c r="A6" t="s">
        <v>72</v>
      </c>
      <c r="B6" s="9">
        <v>10</v>
      </c>
    </row>
    <row r="7" spans="1:20" x14ac:dyDescent="0.25">
      <c r="G7" s="49"/>
      <c r="H7" s="49"/>
      <c r="I7" s="49"/>
      <c r="J7" s="66"/>
      <c r="K7" s="67"/>
      <c r="L7" s="67"/>
      <c r="M7" s="68"/>
    </row>
    <row r="8" spans="1:20" ht="15.5" x14ac:dyDescent="0.35">
      <c r="J8" s="69"/>
      <c r="K8" s="112" t="s">
        <v>66</v>
      </c>
      <c r="L8" s="112"/>
      <c r="M8" s="70"/>
    </row>
    <row r="9" spans="1:20" ht="14" x14ac:dyDescent="0.3">
      <c r="A9" s="51" t="s">
        <v>55</v>
      </c>
      <c r="B9" s="51"/>
      <c r="C9" s="51"/>
      <c r="D9" s="51"/>
      <c r="E9" s="51"/>
      <c r="F9" s="51"/>
      <c r="G9" s="51"/>
      <c r="H9" s="51"/>
      <c r="I9" s="51"/>
      <c r="J9" s="71"/>
      <c r="K9" s="51"/>
      <c r="L9" s="51"/>
      <c r="M9" s="72"/>
      <c r="N9" s="51"/>
      <c r="O9" s="51"/>
      <c r="P9" s="51"/>
    </row>
    <row r="10" spans="1:20" ht="38" x14ac:dyDescent="0.3">
      <c r="C10" s="13" t="s">
        <v>5</v>
      </c>
      <c r="D10" s="13" t="s">
        <v>0</v>
      </c>
      <c r="E10" s="13" t="s">
        <v>7</v>
      </c>
      <c r="F10" s="13" t="s">
        <v>24</v>
      </c>
      <c r="G10" s="13" t="s">
        <v>64</v>
      </c>
      <c r="H10" s="13" t="s">
        <v>6</v>
      </c>
      <c r="I10" s="26"/>
      <c r="J10" s="73"/>
      <c r="K10" s="74" t="s">
        <v>60</v>
      </c>
      <c r="L10" s="56" t="s">
        <v>61</v>
      </c>
      <c r="M10" s="75"/>
      <c r="N10" s="56"/>
      <c r="O10" s="56"/>
      <c r="P10" s="56"/>
    </row>
    <row r="11" spans="1:20" x14ac:dyDescent="0.25">
      <c r="J11" s="69"/>
      <c r="M11" s="70"/>
    </row>
    <row r="12" spans="1:20" ht="13" x14ac:dyDescent="0.3">
      <c r="A12" t="str">
        <f>+'Cost per Night (1)'!A12</f>
        <v xml:space="preserve"> My 5 Homes</v>
      </c>
      <c r="C12" s="1">
        <f>+'Cost per Night (1)'!C12</f>
        <v>395000</v>
      </c>
      <c r="D12" s="1">
        <f>+'Cost per Night (1)'!D12</f>
        <v>15000</v>
      </c>
      <c r="E12" s="1">
        <f>+'Cost per Night (1)'!E12</f>
        <v>0</v>
      </c>
      <c r="F12" s="57">
        <f>+'Cost per Night (1)'!F12</f>
        <v>1</v>
      </c>
      <c r="G12" s="50" t="s">
        <v>65</v>
      </c>
      <c r="H12">
        <f>+'Cost per Night (1)'!G12</f>
        <v>84</v>
      </c>
      <c r="J12" s="69"/>
      <c r="K12" s="1">
        <f>NPV(B$4,V316,W316,X316,Y316,Z316,AA316,AB316,AC316,AD316,AE316,AF316,AG316,AH316,AI316,AJ316,AK316,AL316,AM316,AN316,AO316,AP316,AQ316,AR316,AS316,AT316,AU316,AV316,AW316,AX316)+U316</f>
        <v>-200552.61038213503</v>
      </c>
      <c r="L12" s="55">
        <f t="shared" ref="L12:L46" si="0">-K12/(B$6*H12)</f>
        <v>238.7531075977798</v>
      </c>
      <c r="M12" s="70"/>
      <c r="P12" s="49"/>
    </row>
    <row r="13" spans="1:20" ht="13" hidden="1" x14ac:dyDescent="0.3">
      <c r="A13" t="str">
        <f>+'Cost per Night (1)'!A13</f>
        <v xml:space="preserve"> A&amp;K Residence Club</v>
      </c>
      <c r="B13" s="47">
        <f>+'Simple Cost per Night (2)'!B13</f>
        <v>15</v>
      </c>
      <c r="C13" s="1">
        <f>+'Cost per Night (1)'!C13</f>
        <v>175000</v>
      </c>
      <c r="D13" s="1">
        <f>+'Cost per Night (1)'!D13</f>
        <v>12975</v>
      </c>
      <c r="E13" s="1">
        <f>+'Cost per Night (1)'!E13</f>
        <v>0</v>
      </c>
      <c r="F13" s="57">
        <f>+'Cost per Night (1)'!F13</f>
        <v>1</v>
      </c>
      <c r="G13" s="50" t="s">
        <v>65</v>
      </c>
      <c r="H13">
        <f>+'Cost per Night (1)'!G13</f>
        <v>15</v>
      </c>
      <c r="J13" s="69"/>
      <c r="K13" s="1">
        <f>NPV(B$4,V98,W98,X98,Y98,Z98,AA98,AB98,AC98,AD98,AE98,AF98,AG98,AH98,AI98,AJ98,AK98,AL98,AM98,AN98,AO98,AP98,AQ98,AR98,AS98,AT98,AU98,AV98,AW98,AX98)+U98</f>
        <v>-146988.08820714866</v>
      </c>
      <c r="L13" s="55">
        <f t="shared" si="0"/>
        <v>979.9205880476577</v>
      </c>
      <c r="M13" s="70"/>
      <c r="P13" s="49"/>
    </row>
    <row r="14" spans="1:20" ht="13" hidden="1" x14ac:dyDescent="0.3">
      <c r="A14" t="str">
        <f>+'Cost per Night (1)'!A14</f>
        <v xml:space="preserve"> A&amp;K Residence Club</v>
      </c>
      <c r="B14" s="47">
        <f>+'Simple Cost per Night (2)'!B14</f>
        <v>30</v>
      </c>
      <c r="C14" s="1">
        <f>+'Cost per Night (1)'!C14</f>
        <v>300000</v>
      </c>
      <c r="D14" s="1">
        <f>+'Cost per Night (1)'!D14</f>
        <v>24000</v>
      </c>
      <c r="E14" s="1">
        <f>+'Cost per Night (1)'!E14</f>
        <v>0</v>
      </c>
      <c r="F14" s="57">
        <f>+'Cost per Night (1)'!F14</f>
        <v>1</v>
      </c>
      <c r="G14" s="50" t="s">
        <v>65</v>
      </c>
      <c r="H14">
        <f>+'Cost per Night (1)'!G14</f>
        <v>30</v>
      </c>
      <c r="J14" s="69"/>
      <c r="K14" s="1">
        <f>NPV(B$4,V103,W103,X103,Y103,Z103,AA103,AB103,AC103,AD103,AE103,AF103,AG103,AH103,AI103,AJ103,AK103,AL103,AM103,AN103,AO103,AP103,AQ103,AR103,AS103,AT103,AU103,AV103,AW103,AX103)+U103</f>
        <v>-268118.89468690311</v>
      </c>
      <c r="L14" s="55">
        <f t="shared" si="0"/>
        <v>893.72964895634368</v>
      </c>
      <c r="M14" s="70"/>
      <c r="P14" s="49"/>
    </row>
    <row r="15" spans="1:20" ht="13" hidden="1" x14ac:dyDescent="0.3">
      <c r="A15" t="str">
        <f>+'Cost per Night (1)'!A15</f>
        <v xml:space="preserve"> A&amp;K Residence Club</v>
      </c>
      <c r="B15" s="47">
        <f>+'Simple Cost per Night (2)'!B15</f>
        <v>45</v>
      </c>
      <c r="C15" s="1">
        <f>+'Cost per Night (1)'!C15</f>
        <v>375000</v>
      </c>
      <c r="D15" s="1">
        <f>+'Cost per Night (1)'!D15</f>
        <v>33975</v>
      </c>
      <c r="E15" s="1">
        <f>+'Cost per Night (1)'!E15</f>
        <v>0</v>
      </c>
      <c r="F15" s="57">
        <f>+'Cost per Night (1)'!F15</f>
        <v>1</v>
      </c>
      <c r="G15" s="50" t="s">
        <v>65</v>
      </c>
      <c r="H15">
        <f>+'Cost per Night (1)'!G15</f>
        <v>45</v>
      </c>
      <c r="J15" s="69"/>
      <c r="K15" s="1">
        <f>NPV(B$4,V108,W108,X108,Y108,Z108,AA108,AB108,AC108,AD108,AE108,AF108,AG108,AH108,AI108,AJ108,AK108,AL108,AM108,AN108,AO108,AP108,AQ108,AR108,AS108,AT108,AU108,AV108,AW108,AX108)+U108</f>
        <v>-371658.89780432713</v>
      </c>
      <c r="L15" s="55">
        <f t="shared" si="0"/>
        <v>825.90866178739361</v>
      </c>
      <c r="M15" s="70"/>
      <c r="P15" s="49"/>
    </row>
    <row r="16" spans="1:20" ht="13" hidden="1" x14ac:dyDescent="0.3">
      <c r="A16">
        <f>+'Cost per Night (1)'!A16</f>
        <v>0</v>
      </c>
      <c r="B16">
        <f>+'Cost per Night (1)'!B16</f>
        <v>0</v>
      </c>
      <c r="C16" s="1">
        <f>+'Cost per Night (1)'!C16</f>
        <v>0</v>
      </c>
      <c r="D16" s="1">
        <f>+'Cost per Night (1)'!D16</f>
        <v>0</v>
      </c>
      <c r="E16" s="1">
        <f>+'Cost per Night (1)'!E16</f>
        <v>0</v>
      </c>
      <c r="F16" s="57">
        <f>+'Cost per Night (1)'!F16</f>
        <v>1</v>
      </c>
      <c r="G16" s="50" t="s">
        <v>65</v>
      </c>
      <c r="H16">
        <v>0</v>
      </c>
      <c r="J16" s="69"/>
      <c r="K16" s="1">
        <f>NPV(B$4,V346,W346,X346,Y346,Z346,AA346,AB346,AC346,AD346,AE346,AF346,AG346,AH346,AI346,AJ346,AK346,AL346,AM346,AN346,AO346,AP346,AQ346,AR346,AS346,AT346,AU346,AV346,AW346,AX346)+U346</f>
        <v>0</v>
      </c>
      <c r="L16" s="55" t="e">
        <f t="shared" si="0"/>
        <v>#DIV/0!</v>
      </c>
      <c r="M16" s="70"/>
    </row>
    <row r="17" spans="1:16" ht="13" hidden="1" x14ac:dyDescent="0.3">
      <c r="A17">
        <f>+'Cost per Night (1)'!A17</f>
        <v>0</v>
      </c>
      <c r="B17">
        <f>+'Cost per Night (1)'!B17</f>
        <v>0</v>
      </c>
      <c r="C17" s="1">
        <f>+'Cost per Night (1)'!C17</f>
        <v>0</v>
      </c>
      <c r="D17" s="1">
        <f>+'Cost per Night (1)'!D17</f>
        <v>0</v>
      </c>
      <c r="E17" s="1">
        <f>+'Cost per Night (1)'!E17</f>
        <v>0</v>
      </c>
      <c r="F17" s="57">
        <f>+'Cost per Night (1)'!F17</f>
        <v>1</v>
      </c>
      <c r="G17" s="50" t="s">
        <v>65</v>
      </c>
      <c r="H17">
        <v>0</v>
      </c>
      <c r="J17" s="69"/>
      <c r="K17" s="1">
        <f>NPV(B$4,V351,W351,X351,Y351,Z351,AA351,AB351,AC351,AD351,AE351,AF351,AG351,AH351,AI351,AJ351,AK351,AL351,AM351,AN351,AO351,AP351,AQ351,AR351,AS351,AT351,AU351,AV351,AW351,AX351)+U351</f>
        <v>0</v>
      </c>
      <c r="L17" s="55" t="e">
        <f t="shared" si="0"/>
        <v>#DIV/0!</v>
      </c>
      <c r="M17" s="77"/>
    </row>
    <row r="18" spans="1:16" ht="13" hidden="1" x14ac:dyDescent="0.3">
      <c r="A18">
        <f>+'Cost per Night (1)'!A18</f>
        <v>0</v>
      </c>
      <c r="B18">
        <f>+'Cost per Night (1)'!B18</f>
        <v>0</v>
      </c>
      <c r="C18" s="1">
        <f>+'Cost per Night (1)'!C18</f>
        <v>0</v>
      </c>
      <c r="D18" s="1">
        <f>+'Cost per Night (1)'!D18</f>
        <v>0</v>
      </c>
      <c r="E18" s="1">
        <f>+'Cost per Night (1)'!E18</f>
        <v>0</v>
      </c>
      <c r="F18" s="57">
        <f>+'Cost per Night (1)'!F18</f>
        <v>1</v>
      </c>
      <c r="G18" s="50" t="s">
        <v>65</v>
      </c>
      <c r="H18">
        <v>0</v>
      </c>
      <c r="J18" s="69"/>
      <c r="K18" s="1">
        <f>NPV(B$4,V356,W356,X356,Y356,Z356,AA356,AB356,AC356,AD356,AE356,AF356,AG356,AH356,AI356,AJ356,AK356,AL356,AM356,AN356,AO356,AP356,AQ356,AR356,AS356,AT356,AU356,AV356,AW356,AX356)+U356</f>
        <v>0</v>
      </c>
      <c r="L18" s="55" t="e">
        <f t="shared" si="0"/>
        <v>#DIV/0!</v>
      </c>
      <c r="M18" s="77"/>
      <c r="P18" s="55"/>
    </row>
    <row r="19" spans="1:16" ht="13" hidden="1" x14ac:dyDescent="0.3">
      <c r="A19">
        <f>+'Cost per Night (1)'!A19</f>
        <v>0</v>
      </c>
      <c r="B19">
        <f>+'Cost per Night (1)'!B19</f>
        <v>0</v>
      </c>
      <c r="C19" s="1">
        <f>+'Cost per Night (1)'!C19</f>
        <v>0</v>
      </c>
      <c r="D19" s="1">
        <f>+'Cost per Night (1)'!D19</f>
        <v>0</v>
      </c>
      <c r="E19" s="1">
        <f>+'Cost per Night (1)'!E19</f>
        <v>0</v>
      </c>
      <c r="F19" s="57">
        <f>+'Cost per Night (1)'!F19</f>
        <v>0.8</v>
      </c>
      <c r="G19" s="50" t="s">
        <v>65</v>
      </c>
      <c r="H19">
        <f>+'Cost per Night (1)'!G19</f>
        <v>1</v>
      </c>
      <c r="J19" s="69"/>
      <c r="K19" s="1">
        <f>NPV(B$4,V211,W211,X211,Y211,Z211,AA211,AB211,AC211,AD211,AE211,AF211,AG211,AH211,AI211,AJ211,AK211,AL211,AM211,AN211,AO211,AP211,AQ211,AR211,AS211,AT211,AU211,AV211,AW211,AX211)+U211</f>
        <v>0</v>
      </c>
      <c r="L19" s="55">
        <f t="shared" si="0"/>
        <v>0</v>
      </c>
      <c r="M19" s="77"/>
      <c r="P19" s="55"/>
    </row>
    <row r="20" spans="1:16" ht="13" hidden="1" x14ac:dyDescent="0.3">
      <c r="A20">
        <f>+'Cost per Night (1)'!A20</f>
        <v>0</v>
      </c>
      <c r="B20">
        <f>+'Cost per Night (1)'!B20</f>
        <v>0</v>
      </c>
      <c r="C20" s="1">
        <f>+'Cost per Night (1)'!C20</f>
        <v>0</v>
      </c>
      <c r="D20" s="1">
        <f>+'Cost per Night (1)'!D20</f>
        <v>0</v>
      </c>
      <c r="E20" s="1">
        <f>+'Cost per Night (1)'!E20</f>
        <v>0</v>
      </c>
      <c r="F20" s="57">
        <f>+'Cost per Night (1)'!F20</f>
        <v>0.8</v>
      </c>
      <c r="G20" s="50" t="s">
        <v>65</v>
      </c>
      <c r="H20">
        <f>+'Cost per Night (1)'!G20</f>
        <v>1</v>
      </c>
      <c r="J20" s="69"/>
      <c r="K20" s="1">
        <f>NPV(B$4,V216,W216,X216,Y216,Z216,AA216,AB216,AC216,AD216,AE216,AF216,AG216,AH216,AI216,AJ216,AK216,AL216,AM216,AN216,AO216,AP216,AQ216,AR216,AS216,AT216,AU216,AV216,AW216,AX216)+U216</f>
        <v>0</v>
      </c>
      <c r="L20" s="55">
        <f t="shared" si="0"/>
        <v>0</v>
      </c>
      <c r="M20" s="77"/>
      <c r="P20" s="55"/>
    </row>
    <row r="21" spans="1:16" ht="13" hidden="1" x14ac:dyDescent="0.3">
      <c r="A21">
        <f>+'Cost per Night (1)'!A21</f>
        <v>0</v>
      </c>
      <c r="B21">
        <f>+'Cost per Night (1)'!B21</f>
        <v>0</v>
      </c>
      <c r="C21" s="1">
        <f>+'Cost per Night (1)'!C21</f>
        <v>0</v>
      </c>
      <c r="D21" s="1">
        <f>+'Cost per Night (1)'!D21</f>
        <v>0</v>
      </c>
      <c r="E21" s="1">
        <f>+'Cost per Night (1)'!E21</f>
        <v>0</v>
      </c>
      <c r="F21" s="57">
        <f>+'Cost per Night (1)'!F21</f>
        <v>0.8</v>
      </c>
      <c r="G21" s="50" t="s">
        <v>65</v>
      </c>
      <c r="H21">
        <f>+'Cost per Night (1)'!G21</f>
        <v>1</v>
      </c>
      <c r="J21" s="69"/>
      <c r="K21" s="1">
        <f>NPV(B$4,V221,W221,X221,Y221,Z221,AA221,AB221,AC221,AD221,AE221,AF221,AG221,AH221,AI221,AJ221,AK221,AL221,AM221,AN221,AO221,AP221,AQ221,AR221,AS221,AT221,AU221,AV221,AW221,AX221)+U221</f>
        <v>0</v>
      </c>
      <c r="L21" s="55">
        <f t="shared" si="0"/>
        <v>0</v>
      </c>
      <c r="M21" s="77"/>
      <c r="P21" s="55"/>
    </row>
    <row r="22" spans="1:16" ht="13" hidden="1" x14ac:dyDescent="0.3">
      <c r="A22">
        <f>+'Cost per Night (1)'!A22</f>
        <v>0</v>
      </c>
      <c r="B22">
        <f>+'Cost per Night (1)'!B22</f>
        <v>0</v>
      </c>
      <c r="C22" s="1">
        <f>+'Cost per Night (1)'!C22</f>
        <v>0</v>
      </c>
      <c r="D22" s="1">
        <f>+'Cost per Night (1)'!D22</f>
        <v>0</v>
      </c>
      <c r="E22" s="1">
        <f>+'Cost per Night (1)'!E22</f>
        <v>0</v>
      </c>
      <c r="F22" s="57">
        <f>+'Cost per Night (1)'!F22</f>
        <v>0.8</v>
      </c>
      <c r="G22" s="50" t="s">
        <v>65</v>
      </c>
      <c r="H22">
        <f>+'Cost per Night (1)'!G22</f>
        <v>1</v>
      </c>
      <c r="J22" s="69"/>
      <c r="K22" s="1">
        <f>NPV(B$4,V226,W226,X226,Y226,Z226,AA226,AB226,AC226,AD226,AE226,AF226,AG226,AH226,AI226,AJ226,AK226,AL226,AM226,AN226,AO226,AP226,AQ226,AR226,AS226,AT226,AU226,AV226,AW226,AX226)+U226</f>
        <v>0</v>
      </c>
      <c r="L22" s="55">
        <f t="shared" si="0"/>
        <v>0</v>
      </c>
      <c r="M22" s="77"/>
      <c r="P22" s="55"/>
    </row>
    <row r="23" spans="1:16" ht="13" x14ac:dyDescent="0.3">
      <c r="A23" t="str">
        <f>+'Cost per Night (1)'!A23</f>
        <v xml:space="preserve"> Equity Estates</v>
      </c>
      <c r="B23" t="str">
        <f>+'Cost per Night (1)'!B23</f>
        <v xml:space="preserve">Executive </v>
      </c>
      <c r="C23" s="1">
        <f>+'Cost per Night (1)'!C23</f>
        <v>347500</v>
      </c>
      <c r="D23" s="1">
        <f>+'Cost per Night (1)'!D23</f>
        <v>17999</v>
      </c>
      <c r="E23" s="1">
        <f>+'Cost per Night (1)'!E23</f>
        <v>0</v>
      </c>
      <c r="F23" s="57">
        <f>+'Cost per Night (1)'!F23</f>
        <v>1</v>
      </c>
      <c r="G23" s="50" t="s">
        <v>65</v>
      </c>
      <c r="H23">
        <f>+'Cost per Night (1)'!G23</f>
        <v>15</v>
      </c>
      <c r="J23" s="69"/>
      <c r="K23" s="1">
        <f>NPV(B$4,V201,W201,X201,Y201,Z201,AA201,AB201,AC201,AD201,AE201,AF201,AG201,AH201,AI201,AJ201,AK201,AL201,AM201,AN201,AO201,AP201,AQ201,AR201,AS201,AT201,AU201,AV201,AW201,AX201)+U201</f>
        <v>-220549.10361678494</v>
      </c>
      <c r="L23" s="55">
        <f t="shared" si="0"/>
        <v>1470.327357445233</v>
      </c>
      <c r="M23" s="70"/>
    </row>
    <row r="24" spans="1:16" ht="13" x14ac:dyDescent="0.3">
      <c r="A24" t="str">
        <f>+'Cost per Night (1)'!A24</f>
        <v xml:space="preserve"> Equity Estates</v>
      </c>
      <c r="B24" t="str">
        <f>+'Cost per Night (1)'!B24</f>
        <v>Elite</v>
      </c>
      <c r="C24" s="1">
        <f>+'Cost per Night (1)'!C24</f>
        <v>570000</v>
      </c>
      <c r="D24" s="1">
        <f>+'Cost per Night (1)'!D24</f>
        <v>35700</v>
      </c>
      <c r="E24" s="1">
        <f>+'Cost per Night (1)'!E24</f>
        <v>0</v>
      </c>
      <c r="F24" s="57">
        <f>+'Cost per Night (1)'!F24</f>
        <v>1</v>
      </c>
      <c r="G24" s="50" t="s">
        <v>65</v>
      </c>
      <c r="H24">
        <f>+'Cost per Night (1)'!G24</f>
        <v>30</v>
      </c>
      <c r="J24" s="69"/>
      <c r="K24" s="1">
        <f>NPV(B$4,V206,W206,X206,Y206,Z206,AA206,AB206,AC206,AD206,AE206,AF206,AG206,AH206,AI206,AJ206,AK206,AL206,AM206,AN206,AO206,AP206,AQ206,AR206,AS206,AT206,AU206,AV206,AW206,AX206)+U206</f>
        <v>-418494.63788941433</v>
      </c>
      <c r="L24" s="55">
        <f t="shared" si="0"/>
        <v>1394.9821262980477</v>
      </c>
      <c r="M24" s="70"/>
    </row>
    <row r="25" spans="1:16" ht="13" x14ac:dyDescent="0.3">
      <c r="A25" t="str">
        <f>+'Cost per Night (1)'!A25</f>
        <v xml:space="preserve"> Equity Estates</v>
      </c>
      <c r="B25" t="str">
        <f>+'Cost per Night (1)'!B25</f>
        <v>Advantage</v>
      </c>
      <c r="C25" s="1">
        <f>+'Cost per Night (1)'!C25</f>
        <v>810000</v>
      </c>
      <c r="D25" s="1">
        <f>+'Cost per Night (1)'!D25</f>
        <v>53100</v>
      </c>
      <c r="E25" s="1">
        <f>+'Cost per Night (1)'!E25</f>
        <v>0</v>
      </c>
      <c r="F25" s="57">
        <f>+'Cost per Night (1)'!F25</f>
        <v>1</v>
      </c>
      <c r="G25" s="50" t="s">
        <v>65</v>
      </c>
      <c r="H25">
        <f>+'Cost per Night (1)'!G25</f>
        <v>45</v>
      </c>
      <c r="J25" s="69"/>
      <c r="K25" s="1">
        <f>NPV(B$4,V196,W196,X196,Y196,Z196,AA196,AB196,AC196,AD196,AE196,AF196,AG196,AH196,AI196,AJ196,AK196,AL196,AM196,AN196,AO196,AP196,AQ196,AR196,AS196,AT196,AU196,AV196,AW196,AX196)+U196</f>
        <v>-616456.79690880934</v>
      </c>
      <c r="L25" s="55">
        <f t="shared" si="0"/>
        <v>1369.9039931306875</v>
      </c>
      <c r="M25" s="70"/>
    </row>
    <row r="26" spans="1:16" ht="13" x14ac:dyDescent="0.3">
      <c r="A26" t="str">
        <f>+'Cost per Night (1)'!A26</f>
        <v> Exclusive Resorts</v>
      </c>
      <c r="B26" s="47" t="str">
        <f>+'Cost per Night (1)'!B26</f>
        <v>30 Year</v>
      </c>
      <c r="C26" s="1">
        <f>+'Cost per Night (1)'!C26</f>
        <v>275000</v>
      </c>
      <c r="D26" s="1">
        <f>+'Cost per Night (1)'!D26</f>
        <v>31900</v>
      </c>
      <c r="E26" s="1">
        <f>+'Cost per Night (1)'!E26</f>
        <v>0</v>
      </c>
      <c r="F26" s="57">
        <f>+'Cost per Night (1)'!F26</f>
        <v>0</v>
      </c>
      <c r="G26" s="50" t="s">
        <v>54</v>
      </c>
      <c r="H26">
        <f>+'Cost per Night (1)'!G26</f>
        <v>20</v>
      </c>
      <c r="J26" s="69"/>
      <c r="K26" s="1">
        <f>NPV(B$4,V130,W130,X130,Y130,Z130,AA130,AB130,AC130,AD130,AE130,AF130,AG130,AH130,AI130,AJ130,AK130,AL130,AM130,AN130,AO130,AP130,AQ130,AR130,AS130,AT130,AU130,AV130,AW130,AX130)+U130</f>
        <v>-568000.73316170473</v>
      </c>
      <c r="L26" s="55">
        <f t="shared" si="0"/>
        <v>2840.0036658085237</v>
      </c>
      <c r="M26" s="70"/>
      <c r="P26" s="55"/>
    </row>
    <row r="27" spans="1:16" ht="13" hidden="1" x14ac:dyDescent="0.3">
      <c r="A27">
        <f>+'Cost per Night (1)'!A27</f>
        <v>0</v>
      </c>
      <c r="B27" s="47">
        <f>+'Cost per Night (1)'!B27</f>
        <v>0</v>
      </c>
      <c r="C27" s="1">
        <f>+'Cost per Night (1)'!C27</f>
        <v>0</v>
      </c>
      <c r="D27" s="1">
        <f>+'Cost per Night (1)'!D27</f>
        <v>0</v>
      </c>
      <c r="E27" s="1">
        <f>+'Cost per Night (1)'!E27</f>
        <v>0</v>
      </c>
      <c r="F27" s="57">
        <f>+'Cost per Night (1)'!F27</f>
        <v>0</v>
      </c>
      <c r="G27" s="50" t="s">
        <v>54</v>
      </c>
      <c r="H27">
        <f>+'Cost per Night (1)'!G27</f>
        <v>40</v>
      </c>
      <c r="J27" s="69"/>
      <c r="K27" s="1">
        <f>NPV(B$4,V136,W136,X136,Y136,Z136,AA136,AB136,AC136,AD136,AE136,AF136,AG136,AH136,AI136,AJ136,AK136,AL136,AM136,AN136,AO136,AP136,AQ136,AR136,AS136,AT136,AU136,AV136,AW136,AX136)+U136</f>
        <v>0</v>
      </c>
      <c r="L27" s="55">
        <f t="shared" si="0"/>
        <v>0</v>
      </c>
      <c r="M27" s="76"/>
    </row>
    <row r="28" spans="1:16" ht="13" hidden="1" x14ac:dyDescent="0.3">
      <c r="A28">
        <f>+'Cost per Night (1)'!A28</f>
        <v>0</v>
      </c>
      <c r="B28" s="47">
        <f>+'Cost per Night (1)'!B28</f>
        <v>0</v>
      </c>
      <c r="C28" s="1">
        <f>+'Cost per Night (1)'!C28</f>
        <v>0</v>
      </c>
      <c r="D28" s="1">
        <f>+'Cost per Night (1)'!D28</f>
        <v>0</v>
      </c>
      <c r="E28" s="1">
        <f>+'Cost per Night (1)'!E28</f>
        <v>0</v>
      </c>
      <c r="F28" s="57">
        <f>+'Cost per Night (1)'!F28</f>
        <v>0</v>
      </c>
      <c r="G28" s="50" t="s">
        <v>54</v>
      </c>
      <c r="H28">
        <f>+'Cost per Night (1)'!G28</f>
        <v>60</v>
      </c>
      <c r="J28" s="69"/>
      <c r="K28" s="1">
        <f>NPV(B$4,V141,W141,X141,Y141,Z141,AA141,AB141,AC141,AD141,AE141,AF141,AG141,AH141,AI141,AJ141,AK141,AL141,AM141,AN141,AO141,AP141,AQ141,AR141,AS141,AT141,AU141,AV141,AW141,AX141)+U141</f>
        <v>0</v>
      </c>
      <c r="L28" s="55">
        <f t="shared" si="0"/>
        <v>0</v>
      </c>
      <c r="M28" s="76"/>
    </row>
    <row r="29" spans="1:16" ht="13" x14ac:dyDescent="0.3">
      <c r="A29" t="str">
        <f>+'Cost per Night (1)'!A29</f>
        <v> Exclusive Resorts</v>
      </c>
      <c r="B29" s="47" t="str">
        <f>+'Cost per Night (1)'!B29</f>
        <v>10 year</v>
      </c>
      <c r="C29" s="1">
        <f>+'Cost per Night (1)'!C29</f>
        <v>175000</v>
      </c>
      <c r="D29" s="1">
        <f>+'Cost per Night (1)'!D29</f>
        <v>31900</v>
      </c>
      <c r="E29" s="1">
        <f>+'Cost per Night (1)'!E29</f>
        <v>0</v>
      </c>
      <c r="F29" s="57">
        <f>+'Cost per Night (1)'!F29</f>
        <v>0</v>
      </c>
      <c r="G29" s="50" t="s">
        <v>54</v>
      </c>
      <c r="H29">
        <f>+'Cost per Night (1)'!G29</f>
        <v>20</v>
      </c>
      <c r="J29" s="69"/>
      <c r="K29" s="1">
        <f>NPV(B$4,V146,W146,X146,Y146,Z146,AA146,AB146,AC146,AD146,AE146,AF146,AG146,AH146,AI146,AJ146,AK146,AL146,AM146,AN146,AO146,AP146,AQ146,AR146,AS146,AT146,AU146,AV146,AW146,AX146)+U146</f>
        <v>-468000.73316170473</v>
      </c>
      <c r="L29" s="55">
        <f t="shared" si="0"/>
        <v>2340.0036658085237</v>
      </c>
      <c r="M29" s="70"/>
      <c r="P29" s="49"/>
    </row>
    <row r="30" spans="1:16" ht="13" hidden="1" x14ac:dyDescent="0.3">
      <c r="A30">
        <f>+'Cost per Night (1)'!A30</f>
        <v>0</v>
      </c>
      <c r="B30" s="47">
        <f>+'Cost per Night (1)'!B30</f>
        <v>0</v>
      </c>
      <c r="C30" s="1">
        <f>+'Cost per Night (1)'!C30</f>
        <v>0</v>
      </c>
      <c r="D30" s="1">
        <f>+'Cost per Night (1)'!D30</f>
        <v>0</v>
      </c>
      <c r="E30" s="1">
        <f>+'Cost per Night (1)'!E30</f>
        <v>0</v>
      </c>
      <c r="F30" s="57">
        <f>+'Cost per Night (1)'!F30</f>
        <v>0</v>
      </c>
      <c r="G30" s="50" t="s">
        <v>54</v>
      </c>
      <c r="H30">
        <f>+'Cost per Night (1)'!G30</f>
        <v>40</v>
      </c>
      <c r="J30" s="69"/>
      <c r="K30" s="1">
        <f>NPV(B$4,V151,W151,X151,Y151,Z151,AA151,AB151,AC151,AD151,AE151,AF151,AG151,AH151,AI151,AJ151,AK151,AL151,AM151,AN151,AO151,AP151,AQ151,AR151,AS151,AT151,AU151,AV151,AW151,AX151)+U151</f>
        <v>0</v>
      </c>
      <c r="L30" s="55">
        <f t="shared" si="0"/>
        <v>0</v>
      </c>
      <c r="M30" s="70"/>
    </row>
    <row r="31" spans="1:16" ht="13" hidden="1" x14ac:dyDescent="0.3">
      <c r="A31">
        <f>+'Cost per Night (1)'!A31</f>
        <v>0</v>
      </c>
      <c r="B31" s="47">
        <f>+'Cost per Night (1)'!B31</f>
        <v>0</v>
      </c>
      <c r="C31" s="1">
        <f>+'Cost per Night (1)'!C31</f>
        <v>0</v>
      </c>
      <c r="D31" s="1">
        <f>+'Cost per Night (1)'!D31</f>
        <v>0</v>
      </c>
      <c r="E31" s="1">
        <f>+'Cost per Night (1)'!E31</f>
        <v>0</v>
      </c>
      <c r="F31" s="57">
        <f>+'Cost per Night (1)'!F31</f>
        <v>0</v>
      </c>
      <c r="G31" s="50" t="s">
        <v>54</v>
      </c>
      <c r="H31">
        <f>+'Cost per Night (1)'!G31</f>
        <v>60</v>
      </c>
      <c r="J31" s="69"/>
      <c r="K31" s="1">
        <f>NPV(B$4,V156,W156,X156,Y156,Z156,AA156,AB156,AC156,AD156,AE156,AF156,AG156,AH156,AI156,AJ156,AK156,AL156,AM156,AN156,AO156,AP156,AQ156,AR156,AS156,AT156,AU156,AV156,AW156,AX156)+U156</f>
        <v>0</v>
      </c>
      <c r="L31" s="55">
        <f t="shared" si="0"/>
        <v>0</v>
      </c>
      <c r="M31" s="70"/>
    </row>
    <row r="32" spans="1:16" ht="13" x14ac:dyDescent="0.3">
      <c r="A32" t="str">
        <f>+'Cost per Night (1)'!A32</f>
        <v xml:space="preserve"> Equity Residences</v>
      </c>
      <c r="B32" t="str">
        <f>+'Cost per Night (1)'!B32</f>
        <v>Platinum Fund</v>
      </c>
      <c r="C32" s="1">
        <f>+'Cost per Night (1)'!C32</f>
        <v>218500</v>
      </c>
      <c r="D32" s="1">
        <f>+'Cost per Night (1)'!D32</f>
        <v>6000</v>
      </c>
      <c r="E32" s="1">
        <f>+'Cost per Night (1)'!E32</f>
        <v>0</v>
      </c>
      <c r="F32" s="57">
        <f>+'Cost per Night (1)'!F32</f>
        <v>1</v>
      </c>
      <c r="G32" s="50" t="s">
        <v>65</v>
      </c>
      <c r="H32">
        <f>+'Cost per Night (1)'!G32</f>
        <v>11</v>
      </c>
      <c r="J32" s="69"/>
      <c r="K32" s="1">
        <f>NPV(B$4,V286,W286,X286,Y286,Z286,AA286,AB286,AC286,AD286,AE286,AF286,AG286,AH286,AI286,AJ286,AK286,AL286,AM286,AN286,AO286,AP286,AQ286,AR286,AS286,AT286,AU286,AV286,AW286,AX286)+U286</f>
        <v>-89836.404262592143</v>
      </c>
      <c r="L32" s="55">
        <f t="shared" si="0"/>
        <v>816.69458420538308</v>
      </c>
      <c r="M32" s="70"/>
    </row>
    <row r="33" spans="1:16" ht="13" x14ac:dyDescent="0.3">
      <c r="A33" t="str">
        <f>+'Cost per Night (1)'!A33</f>
        <v xml:space="preserve"> Equity Residences</v>
      </c>
      <c r="B33" t="str">
        <f>+'Cost per Night (1)'!B33</f>
        <v>Platinum Fund</v>
      </c>
      <c r="C33" s="1">
        <f>+'Cost per Night (1)'!C33</f>
        <v>437000</v>
      </c>
      <c r="D33" s="1">
        <f>+'Cost per Night (1)'!D33</f>
        <v>12000</v>
      </c>
      <c r="E33" s="1">
        <f>+'Cost per Night (1)'!E33</f>
        <v>0</v>
      </c>
      <c r="F33" s="57">
        <f>+'Cost per Night (1)'!F33</f>
        <v>1</v>
      </c>
      <c r="G33" s="50" t="s">
        <v>65</v>
      </c>
      <c r="H33">
        <f>+'Cost per Night (1)'!G33</f>
        <v>25</v>
      </c>
      <c r="J33" s="69"/>
      <c r="K33" s="1">
        <f>NPV(B$4,V291,W291,X291,Y291,Z291,AA291,AB291,AC291,AD291,AE291,AF291,AG291,AH291,AI291,AJ291,AK291,AL291,AM291,AN291,AO291,AP291,AQ291,AR291,AS291,AT291,AU291,AV291,AW291,AX291)+U291</f>
        <v>-179672.80852518429</v>
      </c>
      <c r="L33" s="55">
        <f t="shared" si="0"/>
        <v>718.69123410073712</v>
      </c>
      <c r="M33" s="70"/>
      <c r="P33" s="55"/>
    </row>
    <row r="34" spans="1:16" ht="13" x14ac:dyDescent="0.3">
      <c r="A34" t="str">
        <f>+'Cost per Night (1)'!A34</f>
        <v xml:space="preserve"> Luxus Vacation Properties</v>
      </c>
      <c r="C34" s="1">
        <f>+'Cost per Night (1)'!C34</f>
        <v>440000</v>
      </c>
      <c r="D34" s="1">
        <f>+'Cost per Night (1)'!D34</f>
        <v>18400</v>
      </c>
      <c r="E34" s="1">
        <f>+'Cost per Night (1)'!E34</f>
        <v>0</v>
      </c>
      <c r="F34" s="57">
        <f>+'Cost per Night (1)'!F34</f>
        <v>1</v>
      </c>
      <c r="G34" s="50" t="s">
        <v>65</v>
      </c>
      <c r="H34">
        <f>+'Cost per Night (1)'!G34</f>
        <v>40</v>
      </c>
      <c r="J34" s="69"/>
      <c r="K34" s="1">
        <f>NPV(B$4,V341,W341,X341,Y341,Z341,AA341,AB341,AC341,AD341,AE341,AF341,AG341,AH341,AI341,AJ341,AK341,AL341,AM341,AN341,AO341,AP341,AQ341,AR341,AS341,AT341,AU341,AV341,AW341,AX341)+U341</f>
        <v>-238933.44939293413</v>
      </c>
      <c r="L34" s="55">
        <f t="shared" si="0"/>
        <v>597.33362348233527</v>
      </c>
      <c r="M34" s="70"/>
    </row>
    <row r="35" spans="1:16" ht="13" hidden="1" x14ac:dyDescent="0.3">
      <c r="A35">
        <f>+'Cost per Night (1)'!A35</f>
        <v>0</v>
      </c>
      <c r="B35">
        <f>+'Cost per Night (1)'!B35</f>
        <v>0</v>
      </c>
      <c r="C35" s="1">
        <f>+'Cost per Night (1)'!C35</f>
        <v>0</v>
      </c>
      <c r="D35" s="1">
        <f>+'Cost per Night (1)'!D35</f>
        <v>0</v>
      </c>
      <c r="E35" s="1">
        <f>+'Cost per Night (1)'!E35</f>
        <v>0</v>
      </c>
      <c r="F35" s="57">
        <f>+'Cost per Night (1)'!F35</f>
        <v>0.8</v>
      </c>
      <c r="G35" s="50" t="s">
        <v>54</v>
      </c>
      <c r="H35">
        <f>+'Cost per Night (1)'!G35</f>
        <v>1</v>
      </c>
      <c r="J35" s="69"/>
      <c r="K35" s="1">
        <f>NPV(B$4,V346,W346,X346,Y346,Z346,AA346,AB346,AC346,AD346,AE346,AF346,AG346,AH346,AI346,AJ346,AK346,AL346,AM346,AN346,AO346,AP346,AQ346,AR346,AS346,AT346,AU346,AV346,AW346,AX346)+U346</f>
        <v>0</v>
      </c>
      <c r="L35" s="55">
        <f t="shared" si="0"/>
        <v>0</v>
      </c>
      <c r="M35" s="70"/>
    </row>
    <row r="36" spans="1:16" ht="13" hidden="1" x14ac:dyDescent="0.3">
      <c r="A36">
        <f>+'Cost per Night (1)'!A36</f>
        <v>0</v>
      </c>
      <c r="B36">
        <f>+'Cost per Night (1)'!B36</f>
        <v>0</v>
      </c>
      <c r="C36" s="1">
        <f>+'Cost per Night (1)'!C36</f>
        <v>0</v>
      </c>
      <c r="D36" s="1">
        <f>+'Cost per Night (1)'!D36</f>
        <v>0</v>
      </c>
      <c r="E36" s="1">
        <f>+'Cost per Night (1)'!E36</f>
        <v>0</v>
      </c>
      <c r="F36" s="57">
        <f>+'Cost per Night (1)'!F36</f>
        <v>0.8</v>
      </c>
      <c r="G36" s="50" t="s">
        <v>54</v>
      </c>
      <c r="H36">
        <f>+'Cost per Night (1)'!G36</f>
        <v>1</v>
      </c>
      <c r="J36" s="69"/>
      <c r="K36" s="1">
        <f>NPV(B$4,V351,W351,X351,Y351,Z351,AA351,AB351,AC351,AD351,AE351,AF351,AG351,AH351,AI351,AJ351,AK351,AL351,AM351,AN351,AO351,AP351,AQ351,AR351,AS351,AT351,AU351,AV351,AW351,AX351)+U351</f>
        <v>0</v>
      </c>
      <c r="L36" s="55">
        <f t="shared" si="0"/>
        <v>0</v>
      </c>
      <c r="M36" s="70"/>
    </row>
    <row r="37" spans="1:16" ht="13" hidden="1" x14ac:dyDescent="0.3">
      <c r="A37">
        <f>+'Cost per Night (1)'!A37</f>
        <v>0</v>
      </c>
      <c r="B37">
        <f>+'Cost per Night (1)'!B37</f>
        <v>0</v>
      </c>
      <c r="C37" s="1">
        <f>+'Cost per Night (1)'!C37</f>
        <v>0</v>
      </c>
      <c r="D37" s="1">
        <f>+'Cost per Night (1)'!D37</f>
        <v>0</v>
      </c>
      <c r="E37" s="1">
        <f>+'Cost per Night (1)'!E37</f>
        <v>0</v>
      </c>
      <c r="F37" s="57">
        <f>+'Cost per Night (1)'!F37</f>
        <v>0.8</v>
      </c>
      <c r="G37" s="50" t="s">
        <v>54</v>
      </c>
      <c r="H37">
        <f>+'Cost per Night (1)'!G37</f>
        <v>1</v>
      </c>
      <c r="J37" s="69"/>
      <c r="K37" s="1">
        <f>NPV(B$4,V356,W356,X356,Y356,Z356,AA356,AB356,AC356,AD356,AE356,AF356,AG356,AH356,AI356,AJ356,AK356,AL356,AM356,AN356,AO356,AP356,AQ356,AR356,AS356,AT356,AU356,AV356,AW356,AX356)+U356</f>
        <v>0</v>
      </c>
      <c r="L37" s="55">
        <f t="shared" si="0"/>
        <v>0</v>
      </c>
      <c r="M37" s="70"/>
      <c r="P37" s="49"/>
    </row>
    <row r="38" spans="1:16" ht="13" hidden="1" x14ac:dyDescent="0.3">
      <c r="A38">
        <f>+'Cost per Night (1)'!A38</f>
        <v>0</v>
      </c>
      <c r="B38">
        <f>+'Cost per Night (1)'!B38</f>
        <v>0</v>
      </c>
      <c r="C38" s="1">
        <f>+'Cost per Night (1)'!C38</f>
        <v>0</v>
      </c>
      <c r="D38" s="1">
        <f>+'Cost per Night (1)'!D38</f>
        <v>0</v>
      </c>
      <c r="E38" s="1">
        <f>+'Cost per Night (1)'!E38</f>
        <v>0</v>
      </c>
      <c r="F38" s="57">
        <f>+'Cost per Night (1)'!F38</f>
        <v>1</v>
      </c>
      <c r="G38" s="50" t="s">
        <v>54</v>
      </c>
      <c r="H38">
        <f>+'Cost per Night (1)'!G38</f>
        <v>1</v>
      </c>
      <c r="J38" s="69"/>
      <c r="K38" s="1">
        <f>NPV(B$4,V241,W241,X241,Y241,Z241,AA241,AB241,AC241,AD241,AE241,AF241,AG241,AH241,AI241,AJ241,AK241,AL241,AM241,AN241,AO241,AP241,AQ241,AR241,AS241,AT241,AU241,AV241,AW241,AX241)+U241</f>
        <v>0</v>
      </c>
      <c r="L38" s="55">
        <f t="shared" si="0"/>
        <v>0</v>
      </c>
      <c r="M38" s="77"/>
    </row>
    <row r="39" spans="1:16" ht="13" hidden="1" x14ac:dyDescent="0.3">
      <c r="A39">
        <f>+'Cost per Night (1)'!A39</f>
        <v>0</v>
      </c>
      <c r="B39">
        <f>+'Cost per Night (1)'!B39</f>
        <v>0</v>
      </c>
      <c r="C39" s="1">
        <f>+'Cost per Night (1)'!C39</f>
        <v>0</v>
      </c>
      <c r="D39" s="1">
        <f>+'Cost per Night (1)'!D39</f>
        <v>0</v>
      </c>
      <c r="E39" s="1">
        <f>+'Cost per Night (1)'!E39</f>
        <v>0</v>
      </c>
      <c r="F39" s="57">
        <f>+'Cost per Night (1)'!F39</f>
        <v>1</v>
      </c>
      <c r="G39" s="50" t="s">
        <v>54</v>
      </c>
      <c r="H39">
        <f>+'Cost per Night (1)'!G39</f>
        <v>1</v>
      </c>
      <c r="J39" s="69"/>
      <c r="K39" s="1">
        <f>NPV(B$4,V80,W80,X80,Y80,Z80,AA80,AB80,AC80,AD80,AE80,AF80,AG80,AH80,AI80,AJ80,AK80,AL80,AM80,AN80,AO80,AP80,AQ80,AR80,AS80,AT80,AU80,AV80,AW80,AX80)+U80</f>
        <v>0</v>
      </c>
      <c r="L39" s="55">
        <f t="shared" si="0"/>
        <v>0</v>
      </c>
      <c r="M39" s="70"/>
    </row>
    <row r="40" spans="1:16" ht="13" hidden="1" x14ac:dyDescent="0.3">
      <c r="A40">
        <f>+'Cost per Night (1)'!A40</f>
        <v>0</v>
      </c>
      <c r="B40">
        <f>+'Cost per Night (1)'!B40</f>
        <v>0</v>
      </c>
      <c r="C40" s="1">
        <f>+'Cost per Night (1)'!C40</f>
        <v>0</v>
      </c>
      <c r="D40" s="1">
        <f>+'Cost per Night (1)'!D40</f>
        <v>0</v>
      </c>
      <c r="E40" s="1">
        <f>+'Cost per Night (1)'!E40</f>
        <v>0</v>
      </c>
      <c r="F40" s="57">
        <f>+'Cost per Night (1)'!F40</f>
        <v>0.85</v>
      </c>
      <c r="G40" s="50" t="s">
        <v>54</v>
      </c>
      <c r="H40">
        <f>+'Cost per Night (1)'!G40</f>
        <v>1</v>
      </c>
      <c r="J40" s="69"/>
      <c r="K40" s="1">
        <f>NPV(B$4,V236,W236,X236,Y236,Z236,AA236,AB236,AC236,AD236,AE236,AF236,AG236,AH236,AI236,AJ236,AK236,AL236,AM236,AN236,AO236,AP236,AQ236,AR236,AS236,AT236,AU236,AV236,AW236,AX236)+U236</f>
        <v>0</v>
      </c>
      <c r="L40" s="55">
        <f t="shared" si="0"/>
        <v>0</v>
      </c>
      <c r="M40" s="77"/>
      <c r="P40" s="55"/>
    </row>
    <row r="41" spans="1:16" ht="13" hidden="1" x14ac:dyDescent="0.3">
      <c r="A41">
        <f>+'Cost per Night (1)'!A41</f>
        <v>0</v>
      </c>
      <c r="B41">
        <f>+'Cost per Night (1)'!B41</f>
        <v>0</v>
      </c>
      <c r="C41" s="1">
        <f>+'Cost per Night (1)'!C41</f>
        <v>0</v>
      </c>
      <c r="D41" s="1">
        <f>+'Cost per Night (1)'!D41</f>
        <v>0</v>
      </c>
      <c r="E41" s="1">
        <f>+'Cost per Night (1)'!E41</f>
        <v>0</v>
      </c>
      <c r="F41" s="57">
        <f>+'Cost per Night (1)'!F41</f>
        <v>0.85</v>
      </c>
      <c r="G41" s="50" t="s">
        <v>54</v>
      </c>
      <c r="H41">
        <f>+'Cost per Night (1)'!G41</f>
        <v>1</v>
      </c>
      <c r="J41" s="69"/>
      <c r="K41" s="1">
        <f>NPV(B$4,V281,W281,X281,Y281,Z281,AA281,AB281,AC281,AD281,AE281,AF281,AG281,AH281,AI281,AJ281,AK281,AL281,AM281,AN281,AO281,AP281,AQ281,AR281,AS281,AT281,AU281,AV281,AW281,AX281)+U281</f>
        <v>0</v>
      </c>
      <c r="L41" s="55">
        <f t="shared" si="0"/>
        <v>0</v>
      </c>
      <c r="M41" s="77"/>
    </row>
    <row r="42" spans="1:16" ht="13" x14ac:dyDescent="0.3">
      <c r="A42" t="str">
        <f>+'Cost per Night (1)'!A42</f>
        <v xml:space="preserve"> Destination M</v>
      </c>
      <c r="B42" t="str">
        <f>+'Cost per Night (1)'!B42</f>
        <v xml:space="preserve">A    </v>
      </c>
      <c r="C42" s="1">
        <f>+'Cost per Night (1)'!C42</f>
        <v>198900</v>
      </c>
      <c r="D42" s="1">
        <f>+'Cost per Night (1)'!D42</f>
        <v>22682.400000000001</v>
      </c>
      <c r="E42" s="1">
        <f>+'Cost per Night (1)'!E42</f>
        <v>0</v>
      </c>
      <c r="F42" s="57">
        <f>+'Cost per Night (1)'!F42</f>
        <v>1</v>
      </c>
      <c r="G42" s="50" t="s">
        <v>65</v>
      </c>
      <c r="H42">
        <f>+'Cost per Night (1)'!G42</f>
        <v>60</v>
      </c>
      <c r="J42" s="69"/>
      <c r="K42" s="1">
        <f>NPV(B$4,V161,W161,X161,Y161,Z161,AA161,AB161,AC161,AD161,AE161,AF161,AG161,AH161,AI161,AJ161,AK161,AL161,AM161,AN161,AO161,AP161,AQ161,AR161,AS161,AT161,AU161,AV161,AW161,AX161)+U161</f>
        <v>-239948.78842500315</v>
      </c>
      <c r="L42" s="55">
        <f t="shared" si="0"/>
        <v>399.91464737500525</v>
      </c>
      <c r="M42" s="76"/>
    </row>
    <row r="43" spans="1:16" ht="13" x14ac:dyDescent="0.3">
      <c r="A43" t="str">
        <f>+'Cost per Night (1)'!A43</f>
        <v xml:space="preserve"> Destination M</v>
      </c>
      <c r="B43" t="str">
        <f>+'Cost per Night (1)'!B43</f>
        <v>B</v>
      </c>
      <c r="C43" s="1">
        <f>+'Cost per Night (1)'!C43</f>
        <v>99450</v>
      </c>
      <c r="D43" s="1">
        <f>+'Cost per Night (1)'!D43</f>
        <v>11707.800000000001</v>
      </c>
      <c r="E43" s="1">
        <f>+'Cost per Night (1)'!E43</f>
        <v>0</v>
      </c>
      <c r="F43" s="57">
        <f>+'Cost per Night (1)'!F43</f>
        <v>1</v>
      </c>
      <c r="G43" s="50" t="s">
        <v>65</v>
      </c>
      <c r="H43">
        <f>+'Cost per Night (1)'!G43</f>
        <v>21</v>
      </c>
      <c r="J43" s="69"/>
      <c r="K43" s="1">
        <f>NPV(B$4,V166,W166,X166,Y166,Z166,AA166,AB166,AC166,AD166,AE166,AF166,AG166,AH166,AI166,AJ166,AK166,AL166,AM166,AN166,AO166,AP166,AQ166,AR166,AS166,AT166,AU166,AV166,AW166,AX166)+U166</f>
        <v>-123341.60639987087</v>
      </c>
      <c r="L43" s="55">
        <f t="shared" si="0"/>
        <v>587.34098285652794</v>
      </c>
      <c r="M43" s="70"/>
      <c r="P43" s="49"/>
    </row>
    <row r="44" spans="1:16" ht="13" x14ac:dyDescent="0.3">
      <c r="A44" t="str">
        <f>+'Cost per Night (1)'!A44</f>
        <v xml:space="preserve"> Destination M</v>
      </c>
      <c r="B44" t="str">
        <f>+'Cost per Night (1)'!B44</f>
        <v>C</v>
      </c>
      <c r="C44" s="1">
        <f>+'Cost per Night (1)'!C44</f>
        <v>139230</v>
      </c>
      <c r="D44" s="1">
        <f>+'Cost per Night (1)'!D44</f>
        <v>19609.2</v>
      </c>
      <c r="E44" s="1">
        <f>+'Cost per Night (1)'!E44</f>
        <v>0</v>
      </c>
      <c r="F44" s="57">
        <f>+'Cost per Night (1)'!F44</f>
        <v>1</v>
      </c>
      <c r="G44" s="50" t="s">
        <v>65</v>
      </c>
      <c r="H44">
        <f>+'Cost per Night (1)'!G44</f>
        <v>42</v>
      </c>
      <c r="J44" s="69"/>
      <c r="K44" s="1">
        <f>NPV(B$4,V171,W171,X171,Y171,Z171,AA171,AB171,AC171,AD171,AE171,AF171,AG171,AH171,AI171,AJ171,AK171,AL171,AM171,AN171,AO171,AP171,AQ171,AR171,AS171,AT171,AU171,AV171,AW171,AX171)+U171</f>
        <v>-202238.07339617194</v>
      </c>
      <c r="L44" s="55">
        <f t="shared" si="0"/>
        <v>481.51922237183794</v>
      </c>
      <c r="M44" s="70"/>
    </row>
    <row r="45" spans="1:16" ht="13" x14ac:dyDescent="0.3">
      <c r="A45" t="str">
        <f>+'Cost per Night (1)'!A45</f>
        <v xml:space="preserve"> Inspirato</v>
      </c>
      <c r="B45" t="str">
        <f>+'Cost per Night (1)'!B45</f>
        <v>Club</v>
      </c>
      <c r="C45" s="1">
        <f>+'Cost per Night (1)'!C45</f>
        <v>650</v>
      </c>
      <c r="D45" s="1">
        <f>+'Cost per Night (1)'!D45</f>
        <v>7800</v>
      </c>
      <c r="E45" s="1">
        <f>+'Cost per Night (1)'!E45</f>
        <v>2000</v>
      </c>
      <c r="F45" s="57">
        <f>+'Cost per Night (1)'!F45</f>
        <v>0</v>
      </c>
      <c r="G45" s="50" t="s">
        <v>54</v>
      </c>
      <c r="H45">
        <f>+'Cost per Night (1)'!G45</f>
        <v>20</v>
      </c>
      <c r="J45" s="69"/>
      <c r="K45" s="1">
        <f>NPV(B$4,V125,W125,X125,Y125,Z125,AA125,AB125,AC125,AD125,AE125,AF125,AG125,AH125,AI125,AJ125,AK125,AL125,AM125,AN125,AO125,AP125,AQ125,AR125,AS125,AT125,AU125,AV125,AW125,AX125)+U125</f>
        <v>-439691.85094449809</v>
      </c>
      <c r="L45" s="55">
        <f t="shared" si="0"/>
        <v>2198.4592547224906</v>
      </c>
      <c r="M45" s="77"/>
    </row>
    <row r="46" spans="1:16" ht="13" x14ac:dyDescent="0.3">
      <c r="A46" t="str">
        <f>+'Cost per Night (1)'!A46</f>
        <v xml:space="preserve"> Inspirato</v>
      </c>
      <c r="B46" t="str">
        <f>+'Cost per Night (1)'!B46</f>
        <v>Pass</v>
      </c>
      <c r="C46" s="1">
        <f>+'Cost per Night (1)'!C46</f>
        <v>2550</v>
      </c>
      <c r="D46" s="1">
        <f>+'Cost per Night (1)'!D46</f>
        <v>30600</v>
      </c>
      <c r="E46" s="1">
        <f>+'Cost per Night (1)'!E46</f>
        <v>0</v>
      </c>
      <c r="F46" s="57">
        <f>+'Cost per Night (1)'!F46</f>
        <v>0</v>
      </c>
      <c r="G46" s="50" t="s">
        <v>65</v>
      </c>
      <c r="H46">
        <f>+'Cost per Night (1)'!G46</f>
        <v>20</v>
      </c>
      <c r="J46" s="69"/>
      <c r="K46" s="1">
        <f>NPV(B$4,V119,W119,X119,Y119,Z119,AA119,AB119,AC119,AD119,AE119,AF119,AG119,AH119,AI119,AJ119,AK119,AL119,AM119,AN119,AO119,AP119,AQ119,AR119,AS119,AT119,AU119,AV119,AW119,AX119)+U119</f>
        <v>-283610.26441216818</v>
      </c>
      <c r="L46" s="55">
        <f t="shared" si="0"/>
        <v>1418.0513220608409</v>
      </c>
      <c r="M46" s="76"/>
    </row>
    <row r="47" spans="1:16" ht="13" x14ac:dyDescent="0.3">
      <c r="A47" t="str">
        <f>+'Cost per Night (1)'!A47</f>
        <v> Quintess </v>
      </c>
      <c r="B47" t="str">
        <f>+'Cost per Night (1)'!B47</f>
        <v>Gold</v>
      </c>
      <c r="C47" s="1">
        <f>+'Cost per Night (1)'!C47</f>
        <v>20000</v>
      </c>
      <c r="D47" s="1">
        <f>+'Cost per Night (1)'!D47</f>
        <v>36750</v>
      </c>
      <c r="E47" s="1">
        <f>+'Cost per Night (1)'!E47</f>
        <v>0</v>
      </c>
      <c r="F47" s="57">
        <f>+'Cost per Night (1)'!F47</f>
        <v>0</v>
      </c>
      <c r="G47" s="50" t="s">
        <v>54</v>
      </c>
      <c r="H47">
        <f>+'Cost per Night (1)'!G47</f>
        <v>21</v>
      </c>
      <c r="J47" s="69"/>
      <c r="K47" s="1">
        <f>NPV(B$4,V251,W251,X251,Y251,Z251,AA251,AB251,AC251,AD251,AE251,AF251,AG251,AH251,AI251,AJ251,AK251,AL251,AM251,AN251,AO251,AP251,AQ251,AR251,AS251,AT251,AU251,AV251,AW251,AX251)+U251</f>
        <v>-357547.86657343735</v>
      </c>
      <c r="L47" s="55">
        <f t="shared" ref="L47:L67" si="1">-K47/(B$6*H47)</f>
        <v>1702.6088884449398</v>
      </c>
      <c r="M47" s="76"/>
    </row>
    <row r="48" spans="1:16" ht="13" hidden="1" x14ac:dyDescent="0.3">
      <c r="A48">
        <f>+'Cost per Night (1)'!A48</f>
        <v>0</v>
      </c>
      <c r="B48">
        <f>+'Cost per Night (1)'!B48</f>
        <v>0</v>
      </c>
      <c r="C48" s="1">
        <f>+'Cost per Night (1)'!C48</f>
        <v>0</v>
      </c>
      <c r="D48" s="1">
        <f>+'Cost per Night (1)'!D48</f>
        <v>0</v>
      </c>
      <c r="E48" s="1">
        <f>+'Cost per Night (1)'!E48</f>
        <v>0</v>
      </c>
      <c r="F48" s="57">
        <f>+'Cost per Night (1)'!F48</f>
        <v>0</v>
      </c>
      <c r="G48" s="50" t="s">
        <v>54</v>
      </c>
      <c r="H48">
        <f>+'Cost per Night (1)'!G48</f>
        <v>0</v>
      </c>
      <c r="J48" s="69"/>
      <c r="K48" s="1">
        <f>NPV(B$4,V256,W256,X256,Y256,Z256,AA256,AB256,AC256,AD256,AE256,AF256,AG256,AH256,AI256,AJ256,AK256,AL256,AM256,AN256,AO256,AP256,AQ256,AR256,AS256,AT256,AU256,AV256,AW256,AX256)+U256</f>
        <v>0</v>
      </c>
      <c r="L48" s="55" t="e">
        <f t="shared" si="1"/>
        <v>#DIV/0!</v>
      </c>
      <c r="M48" s="70"/>
    </row>
    <row r="49" spans="1:16" ht="13" hidden="1" x14ac:dyDescent="0.3">
      <c r="A49">
        <f>+'Cost per Night (1)'!A49</f>
        <v>0</v>
      </c>
      <c r="B49">
        <f>+'Cost per Night (1)'!B49</f>
        <v>0</v>
      </c>
      <c r="C49" s="1">
        <f>+'Cost per Night (1)'!C49</f>
        <v>0</v>
      </c>
      <c r="D49" s="1">
        <f>+'Cost per Night (1)'!D49</f>
        <v>0</v>
      </c>
      <c r="E49" s="1">
        <f>+'Cost per Night (1)'!E49</f>
        <v>0</v>
      </c>
      <c r="F49" s="57">
        <f>+'Cost per Night (1)'!F49</f>
        <v>0</v>
      </c>
      <c r="G49" s="50" t="s">
        <v>54</v>
      </c>
      <c r="H49">
        <f>+'Cost per Night (1)'!G49</f>
        <v>0</v>
      </c>
      <c r="J49" s="69"/>
      <c r="K49" s="1">
        <f>NPV(B$4,V261,W261,X261,Y261,Z261,AA261,AB261,AC261,AD261,AE261,AF261,AG261,AH261,AI261,AJ261,AK261,AL261,AM261,AN261,AO261,AP261,AQ261,AR261,AS261,AT261,AU261,AV261,AW261,AX261)+U261</f>
        <v>0</v>
      </c>
      <c r="L49" s="55" t="e">
        <f t="shared" si="1"/>
        <v>#DIV/0!</v>
      </c>
      <c r="M49" s="70"/>
    </row>
    <row r="50" spans="1:16" ht="13" x14ac:dyDescent="0.3">
      <c r="A50" t="str">
        <f>+'Cost per Night (1)'!A50</f>
        <v> Quintess </v>
      </c>
      <c r="B50" t="str">
        <f>+'Cost per Night (1)'!B50</f>
        <v>Silver</v>
      </c>
      <c r="C50" s="1">
        <f>+'Cost per Night (1)'!C50</f>
        <v>20000</v>
      </c>
      <c r="D50" s="1">
        <f>+'Cost per Night (1)'!D50</f>
        <v>24500</v>
      </c>
      <c r="E50" s="1">
        <f>+'Cost per Night (1)'!E50</f>
        <v>0</v>
      </c>
      <c r="F50" s="57">
        <f>+'Cost per Night (1)'!F50</f>
        <v>0</v>
      </c>
      <c r="G50" s="50" t="s">
        <v>54</v>
      </c>
      <c r="H50">
        <f>+'Cost per Night (1)'!G50</f>
        <v>14</v>
      </c>
      <c r="J50" s="69"/>
      <c r="K50" s="1">
        <f>NPV(B$4,V266,W266,X266,Y266,Z266,AA266,AB266,AC266,AD266,AE266,AF266,AG266,AH266,AI266,AJ266,AK266,AL266,AM266,AN266,AO266,AP266,AQ266,AR266,AS266,AT266,AU266,AV266,AW266,AX266)+U266</f>
        <v>-245031.91104895819</v>
      </c>
      <c r="L50" s="55">
        <f t="shared" si="1"/>
        <v>1750.227936063987</v>
      </c>
      <c r="M50" s="70"/>
    </row>
    <row r="51" spans="1:16" ht="13" x14ac:dyDescent="0.3">
      <c r="A51" t="str">
        <f>+'Cost per Night (1)'!A67</f>
        <v xml:space="preserve"> Solstice Collection</v>
      </c>
      <c r="B51" t="str">
        <f>+'Cost per Night (1)'!B67</f>
        <v>Sky</v>
      </c>
      <c r="C51" s="1">
        <f>+'Cost per Night (1)'!C67</f>
        <v>15000</v>
      </c>
      <c r="D51" s="1">
        <f>+'Cost per Night (1)'!D67</f>
        <v>120000</v>
      </c>
      <c r="E51" s="1">
        <f>+'Cost per Night (1)'!E67</f>
        <v>0</v>
      </c>
      <c r="F51" s="57">
        <f>+'Cost per Night (1)'!F67</f>
        <v>0</v>
      </c>
      <c r="G51" s="50" t="s">
        <v>65</v>
      </c>
      <c r="H51">
        <f>+'Cost per Night (1)'!G67</f>
        <v>120</v>
      </c>
      <c r="J51" s="69"/>
      <c r="K51" s="1">
        <f>NPV(B$4,V271,W271,X271,Y271,Z271,AA271,AB271,AC271,AD271,AE271,AF271,AG271,AH271,AI271,AJ271,AK271,AL271,AM271,AN271,AO271,AP271,AQ271,AR271,AS271,AT271,AU271,AV271,AW271,AX271)+U271</f>
        <v>-1117197.1153418359</v>
      </c>
      <c r="L51" s="55">
        <f>-K51/(B$6*H51)</f>
        <v>930.99759611819661</v>
      </c>
      <c r="M51" s="70"/>
    </row>
    <row r="52" spans="1:16" ht="13" x14ac:dyDescent="0.3">
      <c r="A52" t="str">
        <f>+'Cost per Night (1)'!A66</f>
        <v xml:space="preserve"> Solstice Collection</v>
      </c>
      <c r="B52" t="str">
        <f>+'Cost per Night (1)'!B66</f>
        <v>Signature</v>
      </c>
      <c r="C52" s="1">
        <f>+'Cost per Night (1)'!C66</f>
        <v>15000</v>
      </c>
      <c r="D52" s="1">
        <f>+'Cost per Night (1)'!D66</f>
        <v>45000</v>
      </c>
      <c r="E52" s="1">
        <f>+'Cost per Night (1)'!E66</f>
        <v>0</v>
      </c>
      <c r="F52" s="57">
        <f>+'Cost per Night (1)'!F66</f>
        <v>0</v>
      </c>
      <c r="G52" s="50" t="s">
        <v>65</v>
      </c>
      <c r="H52">
        <f>+'Cost per Night (1)'!G66</f>
        <v>30</v>
      </c>
      <c r="J52" s="69"/>
      <c r="K52" s="1">
        <f>NPV(B$4,V276,W276,X276,Y276,Z276,AA276,AB276,AC276,AD276,AE276,AF276,AG276,AH276,AI276,AJ276,AK276,AL276,AM276,AN276,AO276,AP276,AQ276,AR276,AS276,AT276,AU276,AV276,AW276,AX276)+U276</f>
        <v>-428323.91825318849</v>
      </c>
      <c r="L52" s="55">
        <f>-K52/(B$6*H52)</f>
        <v>1427.7463941772949</v>
      </c>
      <c r="M52" s="70"/>
    </row>
    <row r="53" spans="1:16" ht="13" x14ac:dyDescent="0.3">
      <c r="A53" t="str">
        <f>+'Cost per Night (1)'!A51</f>
        <v xml:space="preserve"> Homeslice</v>
      </c>
      <c r="B53" t="str">
        <f>+'Cost per Night (1)'!B51</f>
        <v xml:space="preserve"> </v>
      </c>
      <c r="C53" s="1">
        <f>+'Cost per Night (1)'!C51</f>
        <v>250000</v>
      </c>
      <c r="D53" s="1">
        <f>+'Cost per Night (1)'!D51</f>
        <v>15000</v>
      </c>
      <c r="E53" s="1">
        <f>+'Cost per Night (1)'!E51</f>
        <v>0</v>
      </c>
      <c r="F53" s="57">
        <f>+'Cost per Night (1)'!F51</f>
        <v>1</v>
      </c>
      <c r="G53" s="50" t="s">
        <v>65</v>
      </c>
      <c r="H53">
        <f>+'Cost per Night (1)'!G51</f>
        <v>28</v>
      </c>
      <c r="J53" s="69"/>
      <c r="K53" s="1">
        <f>NPV(B$4,V91,W91,X91,Y91,Z91,AA91,AB91,AC91,AD91,AE91,AF91,AG91,AH91,AI91,AJ91,AK91,AL91,AM91,AN91,AO91,AP91,AQ91,AR91,AS91,AT91,AU91,AV91,AW91,AX91)+U91</f>
        <v>-177507.53243317601</v>
      </c>
      <c r="L53" s="55">
        <f t="shared" si="1"/>
        <v>633.9554729756286</v>
      </c>
      <c r="M53" s="77"/>
    </row>
    <row r="54" spans="1:16" ht="13" x14ac:dyDescent="0.3">
      <c r="A54" t="str">
        <f>+'Cost per Night (1)'!A52</f>
        <v xml:space="preserve"> 21-5 (Europe)</v>
      </c>
      <c r="B54" t="str">
        <f>+'Cost per Night (1)'!B52</f>
        <v xml:space="preserve"> </v>
      </c>
      <c r="C54" s="1">
        <f>+'Cost per Night (1)'!C52</f>
        <v>550000</v>
      </c>
      <c r="D54" s="1">
        <f>+'Cost per Night (1)'!D52</f>
        <v>12000</v>
      </c>
      <c r="E54" s="1">
        <f>+'Cost per Night (1)'!E52</f>
        <v>0</v>
      </c>
      <c r="F54" s="57">
        <f>+'Cost per Night (1)'!F52</f>
        <v>1</v>
      </c>
      <c r="G54" s="50" t="s">
        <v>65</v>
      </c>
      <c r="H54">
        <f>+'Cost per Night (1)'!G52</f>
        <v>42</v>
      </c>
      <c r="J54" s="69"/>
      <c r="K54" s="1">
        <f>NPV(B$4,V85,W85,X85,Y85,Z85,AA85,AB85,AC85,AD85,AE85,AF85,AG85,AH85,AI85,AJ85,AK85,AL85,AM85,AN85,AO85,AP85,AQ85,AR85,AS85,AT85,AU85,AV85,AW85,AX85)+U85</f>
        <v>-197632.07616816607</v>
      </c>
      <c r="L54" s="55">
        <f t="shared" si="1"/>
        <v>470.55256230515732</v>
      </c>
      <c r="M54" s="77"/>
    </row>
    <row r="55" spans="1:16" ht="13" hidden="1" x14ac:dyDescent="0.3">
      <c r="A55">
        <f>+'Cost per Night (1)'!A53</f>
        <v>0</v>
      </c>
      <c r="B55">
        <f>+'Cost per Night (1)'!B53</f>
        <v>0</v>
      </c>
      <c r="C55" s="1">
        <f>+'Cost per Night (1)'!C53</f>
        <v>0</v>
      </c>
      <c r="D55" s="1">
        <f>+'Cost per Night (1)'!D53</f>
        <v>0</v>
      </c>
      <c r="E55" s="1">
        <f>+'Cost per Night (1)'!E53</f>
        <v>0</v>
      </c>
      <c r="F55" s="57">
        <f>+'Cost per Night (1)'!F53</f>
        <v>1</v>
      </c>
      <c r="G55" s="50" t="s">
        <v>54</v>
      </c>
      <c r="H55">
        <f>+'Cost per Night (1)'!G53</f>
        <v>1</v>
      </c>
      <c r="J55" s="69"/>
      <c r="K55" s="1">
        <f>NPV(B$4,V80,W80,X80,Y80,Z80,AA80,AB80,AC80,AD80,AE80,AF80,AG80,AH80,AI80,AJ80,AK80,AL80,AM80,AN80,AO80,AP80,AQ80,AR80,AS80,AT80,AU80,AV80,AW80,AX80)+U80</f>
        <v>0</v>
      </c>
      <c r="L55" s="55">
        <f t="shared" si="1"/>
        <v>0</v>
      </c>
      <c r="M55" s="77"/>
    </row>
    <row r="56" spans="1:16" ht="13" hidden="1" x14ac:dyDescent="0.3">
      <c r="A56">
        <f>+'Cost per Night (1)'!A54</f>
        <v>0</v>
      </c>
      <c r="B56">
        <f>+'Cost per Night (1)'!B54</f>
        <v>0</v>
      </c>
      <c r="C56" s="1">
        <f>+'Cost per Night (1)'!C54</f>
        <v>0</v>
      </c>
      <c r="D56" s="1">
        <f>+'Cost per Night (1)'!D54</f>
        <v>0</v>
      </c>
      <c r="E56" s="1">
        <f>+'Cost per Night (1)'!E54</f>
        <v>0</v>
      </c>
      <c r="F56" s="57">
        <f>+'Cost per Night (1)'!F54</f>
        <v>0.8</v>
      </c>
      <c r="G56" s="50" t="s">
        <v>54</v>
      </c>
      <c r="H56">
        <f>+'Cost per Night (1)'!G54</f>
        <v>1</v>
      </c>
      <c r="J56" s="69"/>
      <c r="K56" s="1">
        <f>NPV(B$4,V176,W176,X176,Y176,Z176,AA176,AB176,AC176,AD176,AE176,AF176,AG176,AH176,AI176,AJ176,AK176,AL176,AM176,AN176,AO176,AP176,AQ176,AR176,AS176,AT176,AU176,AV176,AW176,AX176)+U176</f>
        <v>0</v>
      </c>
      <c r="L56" s="55">
        <f t="shared" si="1"/>
        <v>0</v>
      </c>
      <c r="M56" s="70"/>
      <c r="P56" s="49"/>
    </row>
    <row r="57" spans="1:16" ht="13" hidden="1" x14ac:dyDescent="0.3">
      <c r="A57">
        <f>+'Cost per Night (1)'!A55</f>
        <v>0</v>
      </c>
      <c r="B57">
        <f>+'Cost per Night (1)'!B55</f>
        <v>0</v>
      </c>
      <c r="C57" s="1">
        <f>+'Cost per Night (1)'!C55</f>
        <v>0</v>
      </c>
      <c r="D57" s="1">
        <f>+'Cost per Night (1)'!D55</f>
        <v>0</v>
      </c>
      <c r="E57" s="1">
        <f>+'Cost per Night (1)'!E55</f>
        <v>0</v>
      </c>
      <c r="F57" s="57">
        <f>+'Cost per Night (1)'!F55</f>
        <v>0.8</v>
      </c>
      <c r="G57" s="50" t="s">
        <v>54</v>
      </c>
      <c r="H57">
        <f>+'Cost per Night (1)'!G55</f>
        <v>1</v>
      </c>
      <c r="J57" s="69"/>
      <c r="K57" s="1">
        <f>NPV(B$4,V181,W181,X181,Y181,Z181,AA181,AB181,AC181,AD181,AE181,AF181,AG181,AH181,AI181,AJ181,AK181,AL181,AM181,AN181,AO181,AP181,AQ181,AR181,AS181,AT181,AU181,AV181,AW181,AX181)+U181</f>
        <v>0</v>
      </c>
      <c r="L57" s="55">
        <f t="shared" si="1"/>
        <v>0</v>
      </c>
      <c r="M57" s="77"/>
    </row>
    <row r="58" spans="1:16" ht="13" hidden="1" x14ac:dyDescent="0.3">
      <c r="A58">
        <f>+'Cost per Night (1)'!A56</f>
        <v>0</v>
      </c>
      <c r="B58">
        <f>+'Cost per Night (1)'!B56</f>
        <v>0</v>
      </c>
      <c r="C58" s="1">
        <f>+'Cost per Night (1)'!C56</f>
        <v>0</v>
      </c>
      <c r="D58" s="1">
        <f>+'Cost per Night (1)'!D56</f>
        <v>0</v>
      </c>
      <c r="E58" s="1">
        <f>+'Cost per Night (1)'!E56</f>
        <v>0</v>
      </c>
      <c r="F58" s="57">
        <f>+'Cost per Night (1)'!F56</f>
        <v>0.8</v>
      </c>
      <c r="G58" s="50" t="s">
        <v>54</v>
      </c>
      <c r="H58">
        <f>+'Cost per Night (1)'!G56</f>
        <v>1</v>
      </c>
      <c r="J58" s="69"/>
      <c r="K58" s="1">
        <f>NPV(B$4,V186,W186,X186,Y186,Z186,AA186,AB186,AC186,AD186,AE186,AF186,AG186,AH186,AI186,AJ186,AK186,AL186,AM186,AN186,AO186,AP186,AQ186,AR186,AS186,AT186,AU186,AV186,AW186,AX186)+U186</f>
        <v>0</v>
      </c>
      <c r="L58" s="55">
        <f t="shared" si="1"/>
        <v>0</v>
      </c>
      <c r="M58" s="70"/>
    </row>
    <row r="59" spans="1:16" ht="13" hidden="1" x14ac:dyDescent="0.3">
      <c r="A59">
        <f>+'Cost per Night (1)'!A57</f>
        <v>0</v>
      </c>
      <c r="B59">
        <f>+'Cost per Night (1)'!B57</f>
        <v>0</v>
      </c>
      <c r="C59" s="1">
        <f>+'Cost per Night (1)'!C57</f>
        <v>0</v>
      </c>
      <c r="D59" s="1">
        <f>+'Cost per Night (1)'!D57</f>
        <v>0</v>
      </c>
      <c r="E59" s="1">
        <f>+'Cost per Night (1)'!E57</f>
        <v>0</v>
      </c>
      <c r="F59" s="57">
        <f>+'Cost per Night (1)'!F57</f>
        <v>0.8</v>
      </c>
      <c r="G59" s="50" t="s">
        <v>54</v>
      </c>
      <c r="H59">
        <f>+'Cost per Night (1)'!G57</f>
        <v>1</v>
      </c>
      <c r="J59" s="69"/>
      <c r="K59" s="1">
        <f>NPV(B$4,V191,W191,X191,Y191,Z191,AA191,AB191,AC191,AD191,AE191,AF191,AG191,AH191,AI191,AJ191,AK191,AL191,AM191,AN191,AO191,AP191,AQ191,AR191,AS191,AT191,AU191,AV191,AW191,AX191)+U191</f>
        <v>0</v>
      </c>
      <c r="L59" s="55">
        <f t="shared" si="1"/>
        <v>0</v>
      </c>
      <c r="M59" s="76"/>
    </row>
    <row r="60" spans="1:16" ht="13" hidden="1" x14ac:dyDescent="0.3">
      <c r="A60">
        <f>+'Cost per Night (1)'!A58</f>
        <v>0</v>
      </c>
      <c r="B60">
        <f>+'Cost per Night (1)'!B58</f>
        <v>0</v>
      </c>
      <c r="C60" s="1">
        <f>+'Cost per Night (1)'!C58</f>
        <v>0</v>
      </c>
      <c r="D60" s="1">
        <f>+'Cost per Night (1)'!D58</f>
        <v>0</v>
      </c>
      <c r="E60" s="1">
        <f>+'Cost per Night (1)'!E58</f>
        <v>0</v>
      </c>
      <c r="F60" s="57">
        <f>+'Cost per Night (1)'!F58</f>
        <v>0.8</v>
      </c>
      <c r="G60" s="50" t="s">
        <v>54</v>
      </c>
      <c r="H60">
        <f>+'Cost per Night (1)'!G58</f>
        <v>1</v>
      </c>
      <c r="J60" s="69"/>
      <c r="K60" s="1">
        <f>NPV(B$4,V296,W296,X296,Y296,Z296,AA296,AB296,AC296,AD296,AE296,AF296,AG296,AH296,AI296,AJ296,AK296,AL296,AM296,AN296,AO296,AP296,AQ296,AR296,AS296,AT296,AU296,AV296,AW296,AX296)+U296</f>
        <v>0</v>
      </c>
      <c r="L60" s="55">
        <f t="shared" si="1"/>
        <v>0</v>
      </c>
      <c r="M60" s="70"/>
    </row>
    <row r="61" spans="1:16" ht="13" hidden="1" x14ac:dyDescent="0.3">
      <c r="A61">
        <f>+'Cost per Night (1)'!A59</f>
        <v>0</v>
      </c>
      <c r="B61">
        <f>+'Cost per Night (1)'!B59</f>
        <v>0</v>
      </c>
      <c r="C61" s="1">
        <f>+'Cost per Night (1)'!C59</f>
        <v>0</v>
      </c>
      <c r="D61" s="1">
        <f>+'Cost per Night (1)'!D59</f>
        <v>0</v>
      </c>
      <c r="E61" s="1">
        <f>+'Cost per Night (1)'!E59</f>
        <v>0</v>
      </c>
      <c r="F61" s="57">
        <f>+'Cost per Night (1)'!F59</f>
        <v>0.8</v>
      </c>
      <c r="G61" s="50" t="s">
        <v>54</v>
      </c>
      <c r="H61">
        <f>+'Cost per Night (1)'!G59</f>
        <v>1</v>
      </c>
      <c r="J61" s="69"/>
      <c r="K61" s="1">
        <f>NPV(B$4,V301,W301,X301,Y301,Z301,AA301,AB301,AC301,AD301,AE301,AF301,AG301,AH301,AI301,AJ301,AK301,AL301,AM301,AN301,AO301,AP301,AQ301,AR301,AS301,AT301,AU301,AV301,AW301,AX301)+U301</f>
        <v>0</v>
      </c>
      <c r="L61" s="55">
        <f t="shared" si="1"/>
        <v>0</v>
      </c>
      <c r="M61" s="70"/>
    </row>
    <row r="62" spans="1:16" ht="13" hidden="1" x14ac:dyDescent="0.3">
      <c r="A62">
        <f>+'Cost per Night (1)'!A60</f>
        <v>0</v>
      </c>
      <c r="B62">
        <f>+'Cost per Night (1)'!B60</f>
        <v>0</v>
      </c>
      <c r="C62" s="1">
        <f>+'Cost per Night (1)'!C60</f>
        <v>0</v>
      </c>
      <c r="D62" s="1">
        <f>+'Cost per Night (1)'!D60</f>
        <v>0</v>
      </c>
      <c r="E62" s="1">
        <f>+'Cost per Night (1)'!E60</f>
        <v>0</v>
      </c>
      <c r="F62" s="57">
        <f>+'Cost per Night (1)'!F60</f>
        <v>0.8</v>
      </c>
      <c r="G62" s="50" t="s">
        <v>54</v>
      </c>
      <c r="H62">
        <f>+'Cost per Night (1)'!G60</f>
        <v>1</v>
      </c>
      <c r="J62" s="69"/>
      <c r="K62" s="1">
        <f>NPV(B$4,V306,W306,X306,Y306,Z306,AA306,AB306,AC306,AD306,AE306,AF306,AG306,AH306,AI306,AJ306,AK306,AL306,AM306,AN306,AO306,AP306,AQ306,AR306,AS306,AT306,AU306,AV306,AW306,AX306)+U306</f>
        <v>0</v>
      </c>
      <c r="L62" s="55">
        <f t="shared" si="1"/>
        <v>0</v>
      </c>
      <c r="M62" s="70"/>
      <c r="P62" s="49"/>
    </row>
    <row r="63" spans="1:16" ht="13" hidden="1" x14ac:dyDescent="0.3">
      <c r="A63">
        <f>+'Cost per Night (1)'!A61</f>
        <v>0</v>
      </c>
      <c r="B63">
        <f>+'Cost per Night (1)'!B61</f>
        <v>0</v>
      </c>
      <c r="C63" s="1">
        <f>+'Cost per Night (1)'!C61</f>
        <v>0</v>
      </c>
      <c r="D63" s="1">
        <f>+'Cost per Night (1)'!D61</f>
        <v>0</v>
      </c>
      <c r="E63" s="1">
        <f>+'Cost per Night (1)'!E61</f>
        <v>0</v>
      </c>
      <c r="F63" s="57">
        <f>+'Cost per Night (1)'!F61</f>
        <v>0.8</v>
      </c>
      <c r="G63" s="50" t="s">
        <v>54</v>
      </c>
      <c r="H63">
        <f>+'Cost per Night (1)'!G61</f>
        <v>1</v>
      </c>
      <c r="J63" s="69"/>
      <c r="K63" s="1">
        <f>NPV(B$4,V311,W311,X311,Y311,Z311,AA311,AB311,AC311,AD311,AE311,AF311,AG311,AH311,AI311,AJ311,AK311,AL311,AM311,AN311,AO311,AP311,AQ311,AR311,AS311,AT311,AU311,AV311,AW311,AX311)+U311</f>
        <v>0</v>
      </c>
      <c r="L63" s="55">
        <f t="shared" si="1"/>
        <v>0</v>
      </c>
      <c r="M63" s="76"/>
    </row>
    <row r="64" spans="1:16" ht="13" hidden="1" x14ac:dyDescent="0.3">
      <c r="A64">
        <f>+'Cost per Night (1)'!A62</f>
        <v>0</v>
      </c>
      <c r="B64">
        <f>+'Cost per Night (1)'!B62</f>
        <v>0</v>
      </c>
      <c r="C64" s="1">
        <f>+'Cost per Night (1)'!C62</f>
        <v>0</v>
      </c>
      <c r="D64" s="1">
        <f>+'Cost per Night (1)'!D62</f>
        <v>0</v>
      </c>
      <c r="E64" s="1">
        <f>+'Cost per Night (1)'!E62</f>
        <v>0</v>
      </c>
      <c r="F64" s="57">
        <f>+'Cost per Night (1)'!F62</f>
        <v>0.8</v>
      </c>
      <c r="G64" s="50" t="s">
        <v>54</v>
      </c>
      <c r="H64">
        <f>+'Cost per Night (1)'!G62</f>
        <v>1</v>
      </c>
      <c r="J64" s="69"/>
      <c r="K64" s="1">
        <f>NPV(B$4,V321,W321,X321,Y321,Z321,AA321,AB321,AC321,AD321,AE321,AF321,AG321,AH321,AI321,AJ321,AK321,AL321,AM321,AN321,AO321,AP321,AQ321,AR321,AS321,AT321,AU321,AV321,AW321,AX321)+U321</f>
        <v>0</v>
      </c>
      <c r="L64" s="55">
        <f t="shared" si="1"/>
        <v>0</v>
      </c>
      <c r="M64" s="70"/>
    </row>
    <row r="65" spans="1:50" ht="13" hidden="1" x14ac:dyDescent="0.3">
      <c r="A65">
        <f>+'Cost per Night (1)'!A63</f>
        <v>0</v>
      </c>
      <c r="B65">
        <f>+'Cost per Night (1)'!B63</f>
        <v>0</v>
      </c>
      <c r="C65" s="1">
        <f>+'Cost per Night (1)'!C63</f>
        <v>0</v>
      </c>
      <c r="D65" s="1">
        <f>+'Cost per Night (1)'!D63</f>
        <v>0</v>
      </c>
      <c r="E65" s="1">
        <f>+'Cost per Night (1)'!E63</f>
        <v>0</v>
      </c>
      <c r="F65" s="57">
        <f>+'Cost per Night (1)'!F63</f>
        <v>0.8</v>
      </c>
      <c r="G65" s="50" t="s">
        <v>54</v>
      </c>
      <c r="H65">
        <f>+'Cost per Night (1)'!G63</f>
        <v>1</v>
      </c>
      <c r="J65" s="69"/>
      <c r="K65" s="1">
        <f>NPV(B$4,V326,W326,X326,Y326,Z326,AA326,AB326,AC326,AD326,AE326,AF326,AG326,AH326,AI326,AJ326,AK326,AL326,AM326,AN326,AO326,AP326,AQ326,AR326,AS326,AT326,AU326,AV326,AW326,AX326)+U326</f>
        <v>0</v>
      </c>
      <c r="L65" s="55">
        <f t="shared" si="1"/>
        <v>0</v>
      </c>
      <c r="M65" s="70"/>
    </row>
    <row r="66" spans="1:50" ht="13" hidden="1" x14ac:dyDescent="0.3">
      <c r="A66">
        <f>+'Cost per Night (1)'!A64</f>
        <v>0</v>
      </c>
      <c r="B66">
        <f>+'Cost per Night (1)'!B64</f>
        <v>0</v>
      </c>
      <c r="C66" s="1">
        <f>+'Cost per Night (1)'!C64</f>
        <v>0</v>
      </c>
      <c r="D66" s="1">
        <f>+'Cost per Night (1)'!D64</f>
        <v>0</v>
      </c>
      <c r="E66" s="1">
        <f>+'Cost per Night (1)'!E64</f>
        <v>0</v>
      </c>
      <c r="F66" s="57">
        <f>+'Cost per Night (1)'!F64</f>
        <v>0.8</v>
      </c>
      <c r="G66" s="50" t="s">
        <v>54</v>
      </c>
      <c r="H66">
        <f>+'Cost per Night (1)'!G64</f>
        <v>1</v>
      </c>
      <c r="J66" s="69"/>
      <c r="K66" s="1">
        <f>NPV(B$4,V331,W331,X331,Y331,Z331,AA331,AB331,AC331,AD331,AE331,AF331,AG331,AH331,AI331,AJ331,AK331,AL331,AM331,AN331,AO331,AP331,AQ331,AR331,AS331,AT331,AU331,AV331,AW331,AX331)+U331</f>
        <v>0</v>
      </c>
      <c r="L66" s="55">
        <f t="shared" si="1"/>
        <v>0</v>
      </c>
      <c r="M66" s="70"/>
    </row>
    <row r="67" spans="1:50" ht="13" hidden="1" x14ac:dyDescent="0.3">
      <c r="A67">
        <f>+'Cost per Night (1)'!A65</f>
        <v>0</v>
      </c>
      <c r="B67">
        <f>+'Cost per Night (1)'!B65</f>
        <v>0</v>
      </c>
      <c r="C67" s="1">
        <f>+'Cost per Night (1)'!C65</f>
        <v>0</v>
      </c>
      <c r="D67" s="1">
        <f>+'Cost per Night (1)'!D65</f>
        <v>0</v>
      </c>
      <c r="E67" s="1">
        <f>+'Cost per Night (1)'!E65</f>
        <v>0</v>
      </c>
      <c r="F67" s="57">
        <f>+'Cost per Night (1)'!F65</f>
        <v>0.8</v>
      </c>
      <c r="G67" s="50" t="s">
        <v>54</v>
      </c>
      <c r="H67">
        <f>+'Cost per Night (1)'!G65</f>
        <v>1</v>
      </c>
      <c r="J67" s="69"/>
      <c r="K67" s="1">
        <f>NPV(B$4,V336,W336,X336,Y336,Z336,AA336,AB336,AC336,AD336,AE336,AF336,AG336,AH336,AI336,AJ336,AK336,AL336,AM336,AN336,AO336,AP336,AQ336,AR336,AS336,AT336,AU336,AV336,AW336,AX336)+U336</f>
        <v>0</v>
      </c>
      <c r="L67" s="55">
        <f t="shared" si="1"/>
        <v>0</v>
      </c>
      <c r="M67" s="76"/>
      <c r="P67" s="49"/>
    </row>
    <row r="68" spans="1:50" x14ac:dyDescent="0.25">
      <c r="J68" s="78"/>
      <c r="K68" s="12"/>
      <c r="L68" s="12"/>
      <c r="M68" s="79"/>
    </row>
    <row r="71" spans="1:50" x14ac:dyDescent="0.25">
      <c r="P71" s="97"/>
      <c r="Q71" s="97"/>
      <c r="R71" s="97"/>
      <c r="S71" s="97"/>
      <c r="T71" s="97"/>
    </row>
    <row r="72" spans="1:50" x14ac:dyDescent="0.25">
      <c r="P72" s="98"/>
    </row>
    <row r="73" spans="1:50" x14ac:dyDescent="0.25">
      <c r="P73" s="97"/>
    </row>
    <row r="74" spans="1:50" ht="14" x14ac:dyDescent="0.3">
      <c r="P74" s="97"/>
      <c r="Q74" s="51" t="s">
        <v>117</v>
      </c>
      <c r="R74" s="51"/>
      <c r="S74" s="51"/>
      <c r="T74" s="51"/>
    </row>
    <row r="75" spans="1:50" ht="13" x14ac:dyDescent="0.3">
      <c r="P75" s="97"/>
      <c r="Q75" s="56"/>
      <c r="R75" s="56"/>
      <c r="S75" t="s">
        <v>56</v>
      </c>
      <c r="T75" s="56"/>
      <c r="U75" s="52">
        <v>1</v>
      </c>
      <c r="V75" s="52">
        <f>U75+1</f>
        <v>2</v>
      </c>
      <c r="W75" s="52">
        <f t="shared" ref="W75:AI75" si="2">V75+1</f>
        <v>3</v>
      </c>
      <c r="X75" s="52">
        <f t="shared" si="2"/>
        <v>4</v>
      </c>
      <c r="Y75" s="52">
        <f t="shared" si="2"/>
        <v>5</v>
      </c>
      <c r="Z75" s="52">
        <f t="shared" si="2"/>
        <v>6</v>
      </c>
      <c r="AA75" s="52">
        <f t="shared" si="2"/>
        <v>7</v>
      </c>
      <c r="AB75" s="52">
        <f t="shared" si="2"/>
        <v>8</v>
      </c>
      <c r="AC75" s="52">
        <f t="shared" si="2"/>
        <v>9</v>
      </c>
      <c r="AD75" s="52">
        <f t="shared" si="2"/>
        <v>10</v>
      </c>
      <c r="AE75" s="52">
        <f t="shared" si="2"/>
        <v>11</v>
      </c>
      <c r="AF75" s="52">
        <f t="shared" si="2"/>
        <v>12</v>
      </c>
      <c r="AG75" s="52">
        <f t="shared" si="2"/>
        <v>13</v>
      </c>
      <c r="AH75" s="52">
        <f t="shared" si="2"/>
        <v>14</v>
      </c>
      <c r="AI75" s="52">
        <f t="shared" si="2"/>
        <v>15</v>
      </c>
      <c r="AJ75" s="52">
        <f>AI75+1</f>
        <v>16</v>
      </c>
      <c r="AK75" s="52">
        <f>AJ75+1</f>
        <v>17</v>
      </c>
      <c r="AL75" s="52">
        <f>AK75+1</f>
        <v>18</v>
      </c>
      <c r="AM75" s="52">
        <f>AL75+1</f>
        <v>19</v>
      </c>
      <c r="AN75" s="52">
        <f>AM75+1</f>
        <v>20</v>
      </c>
      <c r="AO75" s="52">
        <f t="shared" ref="AO75:AX75" si="3">AN75+1</f>
        <v>21</v>
      </c>
      <c r="AP75" s="52">
        <f t="shared" si="3"/>
        <v>22</v>
      </c>
      <c r="AQ75" s="52">
        <f t="shared" si="3"/>
        <v>23</v>
      </c>
      <c r="AR75" s="52">
        <f t="shared" si="3"/>
        <v>24</v>
      </c>
      <c r="AS75" s="52">
        <f t="shared" si="3"/>
        <v>25</v>
      </c>
      <c r="AT75" s="52">
        <f t="shared" si="3"/>
        <v>26</v>
      </c>
      <c r="AU75" s="52">
        <f t="shared" si="3"/>
        <v>27</v>
      </c>
      <c r="AV75" s="52">
        <f t="shared" si="3"/>
        <v>28</v>
      </c>
      <c r="AW75" s="52">
        <f t="shared" si="3"/>
        <v>29</v>
      </c>
      <c r="AX75" s="52">
        <f t="shared" si="3"/>
        <v>30</v>
      </c>
    </row>
    <row r="76" spans="1:50" x14ac:dyDescent="0.25">
      <c r="P76" s="97"/>
    </row>
    <row r="77" spans="1:50" x14ac:dyDescent="0.25">
      <c r="P77" s="97"/>
      <c r="Q77">
        <f>+A55</f>
        <v>0</v>
      </c>
      <c r="R77">
        <f>+B55</f>
        <v>0</v>
      </c>
      <c r="S77" t="s">
        <v>57</v>
      </c>
      <c r="U77" s="1">
        <f>-C55*(1-F55)</f>
        <v>0</v>
      </c>
      <c r="V77" s="1">
        <v>0</v>
      </c>
      <c r="W77" s="1">
        <v>0</v>
      </c>
      <c r="X77" s="1">
        <v>0</v>
      </c>
      <c r="Y77" s="1">
        <v>0</v>
      </c>
      <c r="Z77" s="1">
        <v>0</v>
      </c>
      <c r="AA77" s="1">
        <v>0</v>
      </c>
      <c r="AB77" s="1">
        <v>0</v>
      </c>
      <c r="AC77" s="1">
        <v>0</v>
      </c>
      <c r="AD77" s="1">
        <v>0</v>
      </c>
      <c r="AE77" s="1">
        <v>0</v>
      </c>
      <c r="AF77" s="1">
        <v>0</v>
      </c>
      <c r="AG77" s="1">
        <v>0</v>
      </c>
      <c r="AH77" s="1">
        <v>0</v>
      </c>
      <c r="AI77" s="1">
        <v>0</v>
      </c>
      <c r="AJ77" s="1">
        <v>0</v>
      </c>
      <c r="AK77" s="1">
        <v>0</v>
      </c>
      <c r="AL77" s="1">
        <v>0</v>
      </c>
      <c r="AM77" s="1">
        <v>0</v>
      </c>
      <c r="AN77" s="1">
        <v>0</v>
      </c>
      <c r="AO77" s="1">
        <v>0</v>
      </c>
      <c r="AP77" s="1">
        <v>0</v>
      </c>
      <c r="AQ77" s="1">
        <v>0</v>
      </c>
      <c r="AR77" s="1">
        <v>0</v>
      </c>
      <c r="AS77" s="1">
        <v>0</v>
      </c>
      <c r="AT77" s="1">
        <v>0</v>
      </c>
      <c r="AU77" s="1">
        <v>0</v>
      </c>
      <c r="AV77" s="1">
        <v>0</v>
      </c>
      <c r="AW77" s="1">
        <v>0</v>
      </c>
      <c r="AX77" s="1">
        <v>0</v>
      </c>
    </row>
    <row r="78" spans="1:50" x14ac:dyDescent="0.25">
      <c r="P78" s="97"/>
      <c r="S78" s="49" t="s">
        <v>58</v>
      </c>
      <c r="T78" s="49"/>
      <c r="U78" s="1">
        <f>-C55*F55</f>
        <v>0</v>
      </c>
      <c r="V78" s="1">
        <f t="shared" ref="V78:AX78" si="4">IF(V$75=$B$6,(-$U$78)*IF($G55="Y",(1+$B$5)^($B$6-1),1),0)</f>
        <v>0</v>
      </c>
      <c r="W78" s="1">
        <f t="shared" si="4"/>
        <v>0</v>
      </c>
      <c r="X78" s="1">
        <f t="shared" si="4"/>
        <v>0</v>
      </c>
      <c r="Y78" s="1">
        <f t="shared" si="4"/>
        <v>0</v>
      </c>
      <c r="Z78" s="1">
        <f t="shared" si="4"/>
        <v>0</v>
      </c>
      <c r="AA78" s="1">
        <f t="shared" si="4"/>
        <v>0</v>
      </c>
      <c r="AB78" s="1">
        <f t="shared" si="4"/>
        <v>0</v>
      </c>
      <c r="AC78" s="1">
        <f t="shared" si="4"/>
        <v>0</v>
      </c>
      <c r="AD78" s="1">
        <f t="shared" si="4"/>
        <v>0</v>
      </c>
      <c r="AE78" s="1">
        <f t="shared" si="4"/>
        <v>0</v>
      </c>
      <c r="AF78" s="1">
        <f t="shared" si="4"/>
        <v>0</v>
      </c>
      <c r="AG78" s="1">
        <f t="shared" si="4"/>
        <v>0</v>
      </c>
      <c r="AH78" s="1">
        <f t="shared" si="4"/>
        <v>0</v>
      </c>
      <c r="AI78" s="1">
        <f t="shared" si="4"/>
        <v>0</v>
      </c>
      <c r="AJ78" s="1">
        <f t="shared" si="4"/>
        <v>0</v>
      </c>
      <c r="AK78" s="1">
        <f t="shared" si="4"/>
        <v>0</v>
      </c>
      <c r="AL78" s="1">
        <f t="shared" si="4"/>
        <v>0</v>
      </c>
      <c r="AM78" s="1">
        <f t="shared" si="4"/>
        <v>0</v>
      </c>
      <c r="AN78" s="1">
        <f t="shared" si="4"/>
        <v>0</v>
      </c>
      <c r="AO78" s="1">
        <f t="shared" si="4"/>
        <v>0</v>
      </c>
      <c r="AP78" s="1">
        <f t="shared" si="4"/>
        <v>0</v>
      </c>
      <c r="AQ78" s="1">
        <f t="shared" si="4"/>
        <v>0</v>
      </c>
      <c r="AR78" s="1">
        <f t="shared" si="4"/>
        <v>0</v>
      </c>
      <c r="AS78" s="1">
        <f t="shared" si="4"/>
        <v>0</v>
      </c>
      <c r="AT78" s="1">
        <f t="shared" si="4"/>
        <v>0</v>
      </c>
      <c r="AU78" s="1">
        <f t="shared" si="4"/>
        <v>0</v>
      </c>
      <c r="AV78" s="1">
        <f t="shared" si="4"/>
        <v>0</v>
      </c>
      <c r="AW78" s="1">
        <f t="shared" si="4"/>
        <v>0</v>
      </c>
      <c r="AX78" s="1">
        <f t="shared" si="4"/>
        <v>0</v>
      </c>
    </row>
    <row r="79" spans="1:50" x14ac:dyDescent="0.25">
      <c r="P79" s="97"/>
      <c r="Q79" s="49"/>
      <c r="R79" s="49"/>
      <c r="S79" s="12" t="s">
        <v>0</v>
      </c>
      <c r="U79" s="53">
        <f>-D55-(E55*H55)</f>
        <v>0</v>
      </c>
      <c r="V79" s="53">
        <f t="shared" ref="V79:AX79" si="5">IF(V$75&lt;=$B$6,U79*(1+$B$5),0)</f>
        <v>0</v>
      </c>
      <c r="W79" s="53">
        <f t="shared" si="5"/>
        <v>0</v>
      </c>
      <c r="X79" s="53">
        <f t="shared" si="5"/>
        <v>0</v>
      </c>
      <c r="Y79" s="53">
        <f t="shared" si="5"/>
        <v>0</v>
      </c>
      <c r="Z79" s="53">
        <f t="shared" si="5"/>
        <v>0</v>
      </c>
      <c r="AA79" s="53">
        <f t="shared" si="5"/>
        <v>0</v>
      </c>
      <c r="AB79" s="53">
        <f t="shared" si="5"/>
        <v>0</v>
      </c>
      <c r="AC79" s="53">
        <f t="shared" si="5"/>
        <v>0</v>
      </c>
      <c r="AD79" s="53">
        <f t="shared" si="5"/>
        <v>0</v>
      </c>
      <c r="AE79" s="53">
        <f t="shared" si="5"/>
        <v>0</v>
      </c>
      <c r="AF79" s="53">
        <f t="shared" si="5"/>
        <v>0</v>
      </c>
      <c r="AG79" s="53">
        <f t="shared" si="5"/>
        <v>0</v>
      </c>
      <c r="AH79" s="53">
        <f t="shared" si="5"/>
        <v>0</v>
      </c>
      <c r="AI79" s="53">
        <f t="shared" si="5"/>
        <v>0</v>
      </c>
      <c r="AJ79" s="53">
        <f t="shared" si="5"/>
        <v>0</v>
      </c>
      <c r="AK79" s="53">
        <f t="shared" si="5"/>
        <v>0</v>
      </c>
      <c r="AL79" s="53">
        <f t="shared" si="5"/>
        <v>0</v>
      </c>
      <c r="AM79" s="53">
        <f t="shared" si="5"/>
        <v>0</v>
      </c>
      <c r="AN79" s="53">
        <f t="shared" si="5"/>
        <v>0</v>
      </c>
      <c r="AO79" s="53">
        <f t="shared" si="5"/>
        <v>0</v>
      </c>
      <c r="AP79" s="53">
        <f t="shared" si="5"/>
        <v>0</v>
      </c>
      <c r="AQ79" s="53">
        <f t="shared" si="5"/>
        <v>0</v>
      </c>
      <c r="AR79" s="53">
        <f t="shared" si="5"/>
        <v>0</v>
      </c>
      <c r="AS79" s="53">
        <f t="shared" si="5"/>
        <v>0</v>
      </c>
      <c r="AT79" s="53">
        <f t="shared" si="5"/>
        <v>0</v>
      </c>
      <c r="AU79" s="53">
        <f t="shared" si="5"/>
        <v>0</v>
      </c>
      <c r="AV79" s="53">
        <f t="shared" si="5"/>
        <v>0</v>
      </c>
      <c r="AW79" s="53">
        <f t="shared" si="5"/>
        <v>0</v>
      </c>
      <c r="AX79" s="53">
        <f t="shared" si="5"/>
        <v>0</v>
      </c>
    </row>
    <row r="80" spans="1:50" x14ac:dyDescent="0.25">
      <c r="P80" s="97"/>
      <c r="S80" t="s">
        <v>59</v>
      </c>
      <c r="U80" s="1">
        <f t="shared" ref="U80:AX80" si="6">SUM(U77:U79)</f>
        <v>0</v>
      </c>
      <c r="V80" s="1">
        <f t="shared" si="6"/>
        <v>0</v>
      </c>
      <c r="W80" s="1">
        <f t="shared" si="6"/>
        <v>0</v>
      </c>
      <c r="X80" s="1">
        <f t="shared" si="6"/>
        <v>0</v>
      </c>
      <c r="Y80" s="1">
        <f t="shared" si="6"/>
        <v>0</v>
      </c>
      <c r="Z80" s="1">
        <f t="shared" si="6"/>
        <v>0</v>
      </c>
      <c r="AA80" s="1">
        <f t="shared" si="6"/>
        <v>0</v>
      </c>
      <c r="AB80" s="1">
        <f t="shared" si="6"/>
        <v>0</v>
      </c>
      <c r="AC80" s="1">
        <f t="shared" si="6"/>
        <v>0</v>
      </c>
      <c r="AD80" s="1">
        <f t="shared" si="6"/>
        <v>0</v>
      </c>
      <c r="AE80" s="1">
        <f t="shared" si="6"/>
        <v>0</v>
      </c>
      <c r="AF80" s="1">
        <f t="shared" si="6"/>
        <v>0</v>
      </c>
      <c r="AG80" s="1">
        <f t="shared" si="6"/>
        <v>0</v>
      </c>
      <c r="AH80" s="1">
        <f t="shared" si="6"/>
        <v>0</v>
      </c>
      <c r="AI80" s="1">
        <f t="shared" si="6"/>
        <v>0</v>
      </c>
      <c r="AJ80" s="1">
        <f t="shared" si="6"/>
        <v>0</v>
      </c>
      <c r="AK80" s="1">
        <f t="shared" si="6"/>
        <v>0</v>
      </c>
      <c r="AL80" s="1">
        <f t="shared" si="6"/>
        <v>0</v>
      </c>
      <c r="AM80" s="1">
        <f t="shared" si="6"/>
        <v>0</v>
      </c>
      <c r="AN80" s="1">
        <f t="shared" si="6"/>
        <v>0</v>
      </c>
      <c r="AO80" s="1">
        <f t="shared" si="6"/>
        <v>0</v>
      </c>
      <c r="AP80" s="1">
        <f t="shared" si="6"/>
        <v>0</v>
      </c>
      <c r="AQ80" s="1">
        <f t="shared" si="6"/>
        <v>0</v>
      </c>
      <c r="AR80" s="1">
        <f t="shared" si="6"/>
        <v>0</v>
      </c>
      <c r="AS80" s="1">
        <f t="shared" si="6"/>
        <v>0</v>
      </c>
      <c r="AT80" s="1">
        <f t="shared" si="6"/>
        <v>0</v>
      </c>
      <c r="AU80" s="1">
        <f t="shared" si="6"/>
        <v>0</v>
      </c>
      <c r="AV80" s="1">
        <f t="shared" si="6"/>
        <v>0</v>
      </c>
      <c r="AW80" s="1">
        <f t="shared" si="6"/>
        <v>0</v>
      </c>
      <c r="AX80" s="1">
        <f t="shared" si="6"/>
        <v>0</v>
      </c>
    </row>
    <row r="81" spans="13:50" x14ac:dyDescent="0.25">
      <c r="P81" s="97"/>
    </row>
    <row r="82" spans="13:50" x14ac:dyDescent="0.25">
      <c r="P82" s="97"/>
      <c r="Q82" t="str">
        <f>+A54</f>
        <v xml:space="preserve"> 21-5 (Europe)</v>
      </c>
      <c r="R82" t="str">
        <f>+B54</f>
        <v xml:space="preserve"> </v>
      </c>
      <c r="S82" t="s">
        <v>57</v>
      </c>
      <c r="U82" s="1">
        <f>-C54*(1-F54)</f>
        <v>0</v>
      </c>
      <c r="V82" s="1">
        <v>0</v>
      </c>
      <c r="W82" s="1">
        <v>0</v>
      </c>
      <c r="X82" s="1">
        <v>0</v>
      </c>
      <c r="Y82" s="1">
        <v>0</v>
      </c>
      <c r="Z82" s="1">
        <v>0</v>
      </c>
      <c r="AA82" s="1">
        <v>0</v>
      </c>
      <c r="AB82" s="1">
        <v>0</v>
      </c>
      <c r="AC82" s="1">
        <v>0</v>
      </c>
      <c r="AD82" s="1">
        <v>0</v>
      </c>
      <c r="AE82" s="1">
        <v>0</v>
      </c>
      <c r="AF82" s="1">
        <v>0</v>
      </c>
      <c r="AG82" s="1">
        <v>0</v>
      </c>
      <c r="AH82" s="1">
        <v>0</v>
      </c>
      <c r="AI82" s="1">
        <v>0</v>
      </c>
      <c r="AJ82" s="1">
        <v>0</v>
      </c>
      <c r="AK82" s="1">
        <v>0</v>
      </c>
      <c r="AL82" s="1">
        <v>0</v>
      </c>
      <c r="AM82" s="1">
        <v>0</v>
      </c>
      <c r="AN82" s="1">
        <v>0</v>
      </c>
      <c r="AO82" s="1">
        <v>0</v>
      </c>
      <c r="AP82" s="1">
        <v>0</v>
      </c>
      <c r="AQ82" s="1">
        <v>0</v>
      </c>
      <c r="AR82" s="1">
        <v>0</v>
      </c>
      <c r="AS82" s="1">
        <v>0</v>
      </c>
      <c r="AT82" s="1">
        <v>0</v>
      </c>
      <c r="AU82" s="1">
        <v>0</v>
      </c>
      <c r="AV82" s="1">
        <v>0</v>
      </c>
      <c r="AW82" s="1">
        <v>0</v>
      </c>
      <c r="AX82" s="1">
        <v>0</v>
      </c>
    </row>
    <row r="83" spans="13:50" x14ac:dyDescent="0.25">
      <c r="P83" s="97"/>
      <c r="Q83" s="49"/>
      <c r="R83" s="49"/>
      <c r="S83" s="49" t="s">
        <v>58</v>
      </c>
      <c r="T83" s="49"/>
      <c r="U83" s="1">
        <f>-C54*F54</f>
        <v>-550000</v>
      </c>
      <c r="V83" s="1">
        <f t="shared" ref="V83:AX83" si="7">IF(V$75=$B$6,(-$U83)*IF($G54="Y",(1+$B$5)^($B$6-1),1),0)</f>
        <v>0</v>
      </c>
      <c r="W83" s="1">
        <f t="shared" si="7"/>
        <v>0</v>
      </c>
      <c r="X83" s="1">
        <f t="shared" si="7"/>
        <v>0</v>
      </c>
      <c r="Y83" s="1">
        <f t="shared" si="7"/>
        <v>0</v>
      </c>
      <c r="Z83" s="1">
        <f t="shared" si="7"/>
        <v>0</v>
      </c>
      <c r="AA83" s="1">
        <f t="shared" si="7"/>
        <v>0</v>
      </c>
      <c r="AB83" s="1">
        <f t="shared" si="7"/>
        <v>0</v>
      </c>
      <c r="AC83" s="1">
        <f t="shared" si="7"/>
        <v>0</v>
      </c>
      <c r="AD83" s="1">
        <f t="shared" si="7"/>
        <v>717625.25110608444</v>
      </c>
      <c r="AE83" s="1">
        <f t="shared" si="7"/>
        <v>0</v>
      </c>
      <c r="AF83" s="1">
        <f t="shared" si="7"/>
        <v>0</v>
      </c>
      <c r="AG83" s="1">
        <f t="shared" si="7"/>
        <v>0</v>
      </c>
      <c r="AH83" s="1">
        <f t="shared" si="7"/>
        <v>0</v>
      </c>
      <c r="AI83" s="1">
        <f t="shared" si="7"/>
        <v>0</v>
      </c>
      <c r="AJ83" s="1">
        <f t="shared" si="7"/>
        <v>0</v>
      </c>
      <c r="AK83" s="1">
        <f t="shared" si="7"/>
        <v>0</v>
      </c>
      <c r="AL83" s="1">
        <f t="shared" si="7"/>
        <v>0</v>
      </c>
      <c r="AM83" s="1">
        <f t="shared" si="7"/>
        <v>0</v>
      </c>
      <c r="AN83" s="1">
        <f t="shared" si="7"/>
        <v>0</v>
      </c>
      <c r="AO83" s="1">
        <f t="shared" si="7"/>
        <v>0</v>
      </c>
      <c r="AP83" s="1">
        <f t="shared" si="7"/>
        <v>0</v>
      </c>
      <c r="AQ83" s="1">
        <f t="shared" si="7"/>
        <v>0</v>
      </c>
      <c r="AR83" s="1">
        <f t="shared" si="7"/>
        <v>0</v>
      </c>
      <c r="AS83" s="1">
        <f t="shared" si="7"/>
        <v>0</v>
      </c>
      <c r="AT83" s="1">
        <f t="shared" si="7"/>
        <v>0</v>
      </c>
      <c r="AU83" s="1">
        <f t="shared" si="7"/>
        <v>0</v>
      </c>
      <c r="AV83" s="1">
        <f t="shared" si="7"/>
        <v>0</v>
      </c>
      <c r="AW83" s="1">
        <f t="shared" si="7"/>
        <v>0</v>
      </c>
      <c r="AX83" s="1">
        <f t="shared" si="7"/>
        <v>0</v>
      </c>
    </row>
    <row r="84" spans="13:50" x14ac:dyDescent="0.25">
      <c r="P84" s="97"/>
      <c r="S84" s="12" t="s">
        <v>0</v>
      </c>
      <c r="U84" s="53">
        <f>-D54-(E54*H54)</f>
        <v>-12000</v>
      </c>
      <c r="V84" s="53">
        <f t="shared" ref="V84:AX84" si="8">IF(V$75&lt;=$B$6,U84*(1+$B$5),0)</f>
        <v>-12360</v>
      </c>
      <c r="W84" s="53">
        <f t="shared" si="8"/>
        <v>-12730.800000000001</v>
      </c>
      <c r="X84" s="53">
        <f t="shared" si="8"/>
        <v>-13112.724000000002</v>
      </c>
      <c r="Y84" s="53">
        <f t="shared" si="8"/>
        <v>-13506.105720000003</v>
      </c>
      <c r="Z84" s="53">
        <f t="shared" si="8"/>
        <v>-13911.288891600003</v>
      </c>
      <c r="AA84" s="53">
        <f t="shared" si="8"/>
        <v>-14328.627558348004</v>
      </c>
      <c r="AB84" s="53">
        <f t="shared" si="8"/>
        <v>-14758.486385098444</v>
      </c>
      <c r="AC84" s="53">
        <f t="shared" si="8"/>
        <v>-15201.240976651397</v>
      </c>
      <c r="AD84" s="53">
        <f t="shared" si="8"/>
        <v>-15657.278205950939</v>
      </c>
      <c r="AE84" s="53">
        <f t="shared" si="8"/>
        <v>0</v>
      </c>
      <c r="AF84" s="53">
        <f t="shared" si="8"/>
        <v>0</v>
      </c>
      <c r="AG84" s="53">
        <f t="shared" si="8"/>
        <v>0</v>
      </c>
      <c r="AH84" s="53">
        <f t="shared" si="8"/>
        <v>0</v>
      </c>
      <c r="AI84" s="53">
        <f t="shared" si="8"/>
        <v>0</v>
      </c>
      <c r="AJ84" s="53">
        <f t="shared" si="8"/>
        <v>0</v>
      </c>
      <c r="AK84" s="53">
        <f t="shared" si="8"/>
        <v>0</v>
      </c>
      <c r="AL84" s="53">
        <f t="shared" si="8"/>
        <v>0</v>
      </c>
      <c r="AM84" s="53">
        <f t="shared" si="8"/>
        <v>0</v>
      </c>
      <c r="AN84" s="53">
        <f t="shared" si="8"/>
        <v>0</v>
      </c>
      <c r="AO84" s="53">
        <f t="shared" si="8"/>
        <v>0</v>
      </c>
      <c r="AP84" s="53">
        <f t="shared" si="8"/>
        <v>0</v>
      </c>
      <c r="AQ84" s="53">
        <f t="shared" si="8"/>
        <v>0</v>
      </c>
      <c r="AR84" s="53">
        <f t="shared" si="8"/>
        <v>0</v>
      </c>
      <c r="AS84" s="53">
        <f t="shared" si="8"/>
        <v>0</v>
      </c>
      <c r="AT84" s="53">
        <f t="shared" si="8"/>
        <v>0</v>
      </c>
      <c r="AU84" s="53">
        <f t="shared" si="8"/>
        <v>0</v>
      </c>
      <c r="AV84" s="53">
        <f t="shared" si="8"/>
        <v>0</v>
      </c>
      <c r="AW84" s="53">
        <f t="shared" si="8"/>
        <v>0</v>
      </c>
      <c r="AX84" s="53">
        <f t="shared" si="8"/>
        <v>0</v>
      </c>
    </row>
    <row r="85" spans="13:50" x14ac:dyDescent="0.25">
      <c r="M85" s="49"/>
      <c r="N85" s="49"/>
      <c r="O85" s="49"/>
      <c r="P85" s="98"/>
      <c r="S85" t="s">
        <v>59</v>
      </c>
      <c r="U85" s="1">
        <f t="shared" ref="U85:AN85" si="9">SUM(U82:U84)</f>
        <v>-562000</v>
      </c>
      <c r="V85" s="1">
        <f t="shared" si="9"/>
        <v>-12360</v>
      </c>
      <c r="W85" s="1">
        <f t="shared" si="9"/>
        <v>-12730.800000000001</v>
      </c>
      <c r="X85" s="1">
        <f t="shared" si="9"/>
        <v>-13112.724000000002</v>
      </c>
      <c r="Y85" s="1">
        <f t="shared" si="9"/>
        <v>-13506.105720000003</v>
      </c>
      <c r="Z85" s="1">
        <f t="shared" si="9"/>
        <v>-13911.288891600003</v>
      </c>
      <c r="AA85" s="1">
        <f t="shared" si="9"/>
        <v>-14328.627558348004</v>
      </c>
      <c r="AB85" s="1">
        <f t="shared" si="9"/>
        <v>-14758.486385098444</v>
      </c>
      <c r="AC85" s="1">
        <f t="shared" si="9"/>
        <v>-15201.240976651397</v>
      </c>
      <c r="AD85" s="1">
        <f t="shared" si="9"/>
        <v>701967.97290013346</v>
      </c>
      <c r="AE85" s="1">
        <f t="shared" si="9"/>
        <v>0</v>
      </c>
      <c r="AF85" s="1">
        <f t="shared" si="9"/>
        <v>0</v>
      </c>
      <c r="AG85" s="1">
        <f t="shared" si="9"/>
        <v>0</v>
      </c>
      <c r="AH85" s="1">
        <f t="shared" si="9"/>
        <v>0</v>
      </c>
      <c r="AI85" s="1">
        <f t="shared" si="9"/>
        <v>0</v>
      </c>
      <c r="AJ85" s="1">
        <f t="shared" si="9"/>
        <v>0</v>
      </c>
      <c r="AK85" s="1">
        <f t="shared" si="9"/>
        <v>0</v>
      </c>
      <c r="AL85" s="1">
        <f t="shared" si="9"/>
        <v>0</v>
      </c>
      <c r="AM85" s="1">
        <f t="shared" si="9"/>
        <v>0</v>
      </c>
      <c r="AN85" s="1">
        <f t="shared" si="9"/>
        <v>0</v>
      </c>
      <c r="AO85" s="1">
        <f t="shared" ref="AO85:AX85" si="10">SUM(AO82:AO84)</f>
        <v>0</v>
      </c>
      <c r="AP85" s="1">
        <f t="shared" si="10"/>
        <v>0</v>
      </c>
      <c r="AQ85" s="1">
        <f t="shared" si="10"/>
        <v>0</v>
      </c>
      <c r="AR85" s="1">
        <f t="shared" si="10"/>
        <v>0</v>
      </c>
      <c r="AS85" s="1">
        <f t="shared" si="10"/>
        <v>0</v>
      </c>
      <c r="AT85" s="1">
        <f t="shared" si="10"/>
        <v>0</v>
      </c>
      <c r="AU85" s="1">
        <f t="shared" si="10"/>
        <v>0</v>
      </c>
      <c r="AV85" s="1">
        <f t="shared" si="10"/>
        <v>0</v>
      </c>
      <c r="AW85" s="1">
        <f t="shared" si="10"/>
        <v>0</v>
      </c>
      <c r="AX85" s="1">
        <f t="shared" si="10"/>
        <v>0</v>
      </c>
    </row>
    <row r="86" spans="13:50" ht="13" x14ac:dyDescent="0.3">
      <c r="Q86" s="55"/>
      <c r="R86" s="55"/>
      <c r="S86" s="55"/>
      <c r="T86" s="55"/>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pans="13:50" x14ac:dyDescent="0.25">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3:50" x14ac:dyDescent="0.25">
      <c r="Q88" t="str">
        <f>+A53</f>
        <v xml:space="preserve"> Homeslice</v>
      </c>
      <c r="R88" t="str">
        <f>+B53</f>
        <v xml:space="preserve"> </v>
      </c>
      <c r="S88" t="s">
        <v>57</v>
      </c>
      <c r="U88" s="1">
        <f>-C53*(1-F53)</f>
        <v>0</v>
      </c>
      <c r="V88" s="1">
        <v>0</v>
      </c>
      <c r="W88" s="1">
        <v>0</v>
      </c>
      <c r="X88" s="1">
        <v>0</v>
      </c>
      <c r="Y88" s="1">
        <v>0</v>
      </c>
      <c r="Z88" s="1">
        <v>0</v>
      </c>
      <c r="AA88" s="1">
        <v>0</v>
      </c>
      <c r="AB88" s="1">
        <v>0</v>
      </c>
      <c r="AC88" s="1">
        <v>0</v>
      </c>
      <c r="AD88" s="1">
        <v>0</v>
      </c>
      <c r="AE88" s="1">
        <v>0</v>
      </c>
      <c r="AF88" s="1">
        <v>0</v>
      </c>
      <c r="AG88" s="1">
        <v>0</v>
      </c>
      <c r="AH88" s="1">
        <v>0</v>
      </c>
      <c r="AI88" s="1">
        <v>0</v>
      </c>
      <c r="AJ88" s="1">
        <v>0</v>
      </c>
      <c r="AK88" s="1">
        <v>0</v>
      </c>
      <c r="AL88" s="1">
        <v>0</v>
      </c>
      <c r="AM88" s="1">
        <v>0</v>
      </c>
      <c r="AN88" s="1">
        <v>0</v>
      </c>
      <c r="AO88" s="1">
        <v>0</v>
      </c>
      <c r="AP88" s="1">
        <v>0</v>
      </c>
      <c r="AQ88" s="1">
        <v>0</v>
      </c>
      <c r="AR88" s="1">
        <v>0</v>
      </c>
      <c r="AS88" s="1">
        <v>0</v>
      </c>
      <c r="AT88" s="1">
        <v>0</v>
      </c>
      <c r="AU88" s="1">
        <v>0</v>
      </c>
      <c r="AV88" s="1">
        <v>0</v>
      </c>
      <c r="AW88" s="1">
        <v>0</v>
      </c>
      <c r="AX88" s="1">
        <v>0</v>
      </c>
    </row>
    <row r="89" spans="13:50" x14ac:dyDescent="0.25">
      <c r="Q89" s="49"/>
      <c r="R89" s="49"/>
      <c r="S89" s="49" t="s">
        <v>58</v>
      </c>
      <c r="T89" s="49"/>
      <c r="U89" s="1">
        <f>-C53*F53</f>
        <v>-250000</v>
      </c>
      <c r="V89" s="1">
        <f t="shared" ref="V89:AX89" si="11">IF(V$75=$B$6,(-$U89)*IF($G53="Y",(1+$B$5)^($B$6-1),1),0)</f>
        <v>0</v>
      </c>
      <c r="W89" s="1">
        <f t="shared" si="11"/>
        <v>0</v>
      </c>
      <c r="X89" s="1">
        <f t="shared" si="11"/>
        <v>0</v>
      </c>
      <c r="Y89" s="1">
        <f t="shared" si="11"/>
        <v>0</v>
      </c>
      <c r="Z89" s="1">
        <f t="shared" si="11"/>
        <v>0</v>
      </c>
      <c r="AA89" s="1">
        <f t="shared" si="11"/>
        <v>0</v>
      </c>
      <c r="AB89" s="1">
        <f t="shared" si="11"/>
        <v>0</v>
      </c>
      <c r="AC89" s="1">
        <f t="shared" si="11"/>
        <v>0</v>
      </c>
      <c r="AD89" s="1">
        <f t="shared" si="11"/>
        <v>326193.29595731111</v>
      </c>
      <c r="AE89" s="1">
        <f t="shared" si="11"/>
        <v>0</v>
      </c>
      <c r="AF89" s="1">
        <f t="shared" si="11"/>
        <v>0</v>
      </c>
      <c r="AG89" s="1">
        <f t="shared" si="11"/>
        <v>0</v>
      </c>
      <c r="AH89" s="1">
        <f t="shared" si="11"/>
        <v>0</v>
      </c>
      <c r="AI89" s="1">
        <f t="shared" si="11"/>
        <v>0</v>
      </c>
      <c r="AJ89" s="1">
        <f t="shared" si="11"/>
        <v>0</v>
      </c>
      <c r="AK89" s="1">
        <f t="shared" si="11"/>
        <v>0</v>
      </c>
      <c r="AL89" s="1">
        <f t="shared" si="11"/>
        <v>0</v>
      </c>
      <c r="AM89" s="1">
        <f t="shared" si="11"/>
        <v>0</v>
      </c>
      <c r="AN89" s="1">
        <f t="shared" si="11"/>
        <v>0</v>
      </c>
      <c r="AO89" s="1">
        <f t="shared" si="11"/>
        <v>0</v>
      </c>
      <c r="AP89" s="1">
        <f t="shared" si="11"/>
        <v>0</v>
      </c>
      <c r="AQ89" s="1">
        <f t="shared" si="11"/>
        <v>0</v>
      </c>
      <c r="AR89" s="1">
        <f t="shared" si="11"/>
        <v>0</v>
      </c>
      <c r="AS89" s="1">
        <f t="shared" si="11"/>
        <v>0</v>
      </c>
      <c r="AT89" s="1">
        <f t="shared" si="11"/>
        <v>0</v>
      </c>
      <c r="AU89" s="1">
        <f t="shared" si="11"/>
        <v>0</v>
      </c>
      <c r="AV89" s="1">
        <f t="shared" si="11"/>
        <v>0</v>
      </c>
      <c r="AW89" s="1">
        <f t="shared" si="11"/>
        <v>0</v>
      </c>
      <c r="AX89" s="1">
        <f t="shared" si="11"/>
        <v>0</v>
      </c>
    </row>
    <row r="90" spans="13:50" x14ac:dyDescent="0.25">
      <c r="M90" s="49"/>
      <c r="N90" s="49"/>
      <c r="O90" s="49"/>
      <c r="P90" s="49"/>
      <c r="S90" s="12" t="s">
        <v>0</v>
      </c>
      <c r="U90" s="53">
        <f>-D53-(E53*H53)</f>
        <v>-15000</v>
      </c>
      <c r="V90" s="53">
        <f t="shared" ref="V90:AX90" si="12">IF(V$75&lt;=$B$6,U90*(1+$B$5),0)</f>
        <v>-15450</v>
      </c>
      <c r="W90" s="53">
        <f t="shared" si="12"/>
        <v>-15913.5</v>
      </c>
      <c r="X90" s="53">
        <f t="shared" si="12"/>
        <v>-16390.904999999999</v>
      </c>
      <c r="Y90" s="53">
        <f t="shared" si="12"/>
        <v>-16882.632149999998</v>
      </c>
      <c r="Z90" s="53">
        <f t="shared" si="12"/>
        <v>-17389.1111145</v>
      </c>
      <c r="AA90" s="53">
        <f t="shared" si="12"/>
        <v>-17910.784447934999</v>
      </c>
      <c r="AB90" s="53">
        <f t="shared" si="12"/>
        <v>-18448.10798137305</v>
      </c>
      <c r="AC90" s="53">
        <f t="shared" si="12"/>
        <v>-19001.551220814243</v>
      </c>
      <c r="AD90" s="53">
        <f t="shared" si="12"/>
        <v>-19571.597757438671</v>
      </c>
      <c r="AE90" s="53">
        <f t="shared" si="12"/>
        <v>0</v>
      </c>
      <c r="AF90" s="53">
        <f t="shared" si="12"/>
        <v>0</v>
      </c>
      <c r="AG90" s="53">
        <f t="shared" si="12"/>
        <v>0</v>
      </c>
      <c r="AH90" s="53">
        <f t="shared" si="12"/>
        <v>0</v>
      </c>
      <c r="AI90" s="53">
        <f t="shared" si="12"/>
        <v>0</v>
      </c>
      <c r="AJ90" s="53">
        <f t="shared" si="12"/>
        <v>0</v>
      </c>
      <c r="AK90" s="53">
        <f t="shared" si="12"/>
        <v>0</v>
      </c>
      <c r="AL90" s="53">
        <f t="shared" si="12"/>
        <v>0</v>
      </c>
      <c r="AM90" s="53">
        <f t="shared" si="12"/>
        <v>0</v>
      </c>
      <c r="AN90" s="53">
        <f t="shared" si="12"/>
        <v>0</v>
      </c>
      <c r="AO90" s="53">
        <f t="shared" si="12"/>
        <v>0</v>
      </c>
      <c r="AP90" s="53">
        <f t="shared" si="12"/>
        <v>0</v>
      </c>
      <c r="AQ90" s="53">
        <f t="shared" si="12"/>
        <v>0</v>
      </c>
      <c r="AR90" s="53">
        <f t="shared" si="12"/>
        <v>0</v>
      </c>
      <c r="AS90" s="53">
        <f t="shared" si="12"/>
        <v>0</v>
      </c>
      <c r="AT90" s="53">
        <f t="shared" si="12"/>
        <v>0</v>
      </c>
      <c r="AU90" s="53">
        <f t="shared" si="12"/>
        <v>0</v>
      </c>
      <c r="AV90" s="53">
        <f t="shared" si="12"/>
        <v>0</v>
      </c>
      <c r="AW90" s="53">
        <f t="shared" si="12"/>
        <v>0</v>
      </c>
      <c r="AX90" s="53">
        <f t="shared" si="12"/>
        <v>0</v>
      </c>
    </row>
    <row r="91" spans="13:50" x14ac:dyDescent="0.25">
      <c r="S91" t="s">
        <v>59</v>
      </c>
      <c r="U91" s="1">
        <f t="shared" ref="U91:AX91" si="13">SUM(U88:U90)</f>
        <v>-265000</v>
      </c>
      <c r="V91" s="1">
        <f t="shared" si="13"/>
        <v>-15450</v>
      </c>
      <c r="W91" s="1">
        <f t="shared" si="13"/>
        <v>-15913.5</v>
      </c>
      <c r="X91" s="1">
        <f t="shared" si="13"/>
        <v>-16390.904999999999</v>
      </c>
      <c r="Y91" s="1">
        <f t="shared" si="13"/>
        <v>-16882.632149999998</v>
      </c>
      <c r="Z91" s="1">
        <f t="shared" si="13"/>
        <v>-17389.1111145</v>
      </c>
      <c r="AA91" s="1">
        <f t="shared" si="13"/>
        <v>-17910.784447934999</v>
      </c>
      <c r="AB91" s="1">
        <f t="shared" si="13"/>
        <v>-18448.10798137305</v>
      </c>
      <c r="AC91" s="1">
        <f t="shared" si="13"/>
        <v>-19001.551220814243</v>
      </c>
      <c r="AD91" s="1">
        <f t="shared" si="13"/>
        <v>306621.69819987245</v>
      </c>
      <c r="AE91" s="1">
        <f t="shared" si="13"/>
        <v>0</v>
      </c>
      <c r="AF91" s="1">
        <f t="shared" si="13"/>
        <v>0</v>
      </c>
      <c r="AG91" s="1">
        <f t="shared" si="13"/>
        <v>0</v>
      </c>
      <c r="AH91" s="1">
        <f t="shared" si="13"/>
        <v>0</v>
      </c>
      <c r="AI91" s="1">
        <f t="shared" si="13"/>
        <v>0</v>
      </c>
      <c r="AJ91" s="1">
        <f t="shared" si="13"/>
        <v>0</v>
      </c>
      <c r="AK91" s="1">
        <f t="shared" si="13"/>
        <v>0</v>
      </c>
      <c r="AL91" s="1">
        <f t="shared" si="13"/>
        <v>0</v>
      </c>
      <c r="AM91" s="1">
        <f t="shared" si="13"/>
        <v>0</v>
      </c>
      <c r="AN91" s="1">
        <f t="shared" si="13"/>
        <v>0</v>
      </c>
      <c r="AO91" s="1">
        <f t="shared" si="13"/>
        <v>0</v>
      </c>
      <c r="AP91" s="1">
        <f t="shared" si="13"/>
        <v>0</v>
      </c>
      <c r="AQ91" s="1">
        <f t="shared" si="13"/>
        <v>0</v>
      </c>
      <c r="AR91" s="1">
        <f t="shared" si="13"/>
        <v>0</v>
      </c>
      <c r="AS91" s="1">
        <f t="shared" si="13"/>
        <v>0</v>
      </c>
      <c r="AT91" s="1">
        <f t="shared" si="13"/>
        <v>0</v>
      </c>
      <c r="AU91" s="1">
        <f t="shared" si="13"/>
        <v>0</v>
      </c>
      <c r="AV91" s="1">
        <f t="shared" si="13"/>
        <v>0</v>
      </c>
      <c r="AW91" s="1">
        <f t="shared" si="13"/>
        <v>0</v>
      </c>
      <c r="AX91" s="1">
        <f t="shared" si="13"/>
        <v>0</v>
      </c>
    </row>
    <row r="95" spans="13:50" x14ac:dyDescent="0.25">
      <c r="M95" s="49"/>
      <c r="N95" s="49"/>
      <c r="O95" s="49"/>
      <c r="P95" s="49"/>
      <c r="Q95" t="str">
        <f>+A13</f>
        <v xml:space="preserve"> A&amp;K Residence Club</v>
      </c>
      <c r="R95">
        <f>+B13</f>
        <v>15</v>
      </c>
      <c r="S95" t="s">
        <v>57</v>
      </c>
      <c r="U95" s="1">
        <f>-C16*(1-F16)</f>
        <v>0</v>
      </c>
      <c r="V95" s="1">
        <v>0</v>
      </c>
      <c r="W95" s="1">
        <v>0</v>
      </c>
      <c r="X95" s="1">
        <v>0</v>
      </c>
      <c r="Y95" s="1">
        <v>0</v>
      </c>
      <c r="Z95" s="1">
        <v>0</v>
      </c>
      <c r="AA95" s="1">
        <v>0</v>
      </c>
      <c r="AB95" s="1">
        <v>0</v>
      </c>
      <c r="AC95" s="1">
        <v>0</v>
      </c>
      <c r="AD95" s="1">
        <v>0</v>
      </c>
      <c r="AE95" s="1">
        <v>0</v>
      </c>
      <c r="AF95" s="1">
        <v>0</v>
      </c>
      <c r="AG95" s="1">
        <v>0</v>
      </c>
      <c r="AH95" s="1">
        <v>0</v>
      </c>
      <c r="AI95" s="1">
        <v>0</v>
      </c>
      <c r="AJ95" s="1">
        <v>0</v>
      </c>
      <c r="AK95" s="1">
        <v>0</v>
      </c>
      <c r="AL95" s="1">
        <v>0</v>
      </c>
      <c r="AM95" s="1">
        <v>0</v>
      </c>
      <c r="AN95" s="1">
        <v>0</v>
      </c>
      <c r="AO95" s="1">
        <v>0</v>
      </c>
      <c r="AP95" s="1">
        <v>0</v>
      </c>
      <c r="AQ95" s="1">
        <v>0</v>
      </c>
      <c r="AR95" s="1">
        <v>0</v>
      </c>
      <c r="AS95" s="1">
        <v>0</v>
      </c>
      <c r="AT95" s="1">
        <v>0</v>
      </c>
      <c r="AU95" s="1">
        <v>0</v>
      </c>
      <c r="AV95" s="1">
        <v>0</v>
      </c>
      <c r="AW95" s="1">
        <v>0</v>
      </c>
      <c r="AX95" s="1">
        <v>0</v>
      </c>
    </row>
    <row r="96" spans="13:50" x14ac:dyDescent="0.25">
      <c r="Q96" s="49"/>
      <c r="R96" s="49"/>
      <c r="S96" s="49" t="s">
        <v>58</v>
      </c>
      <c r="T96" s="49"/>
      <c r="U96" s="1">
        <f>-C13*F13</f>
        <v>-175000</v>
      </c>
      <c r="V96" s="1">
        <f t="shared" ref="V96:AX96" si="14">IF(V75=$B$6,(-$U96)*IF($G$16="Y",(1+$B$5)^($B$6-1),1),0)</f>
        <v>0</v>
      </c>
      <c r="W96" s="1">
        <f t="shared" si="14"/>
        <v>0</v>
      </c>
      <c r="X96" s="1">
        <f t="shared" si="14"/>
        <v>0</v>
      </c>
      <c r="Y96" s="1">
        <f t="shared" si="14"/>
        <v>0</v>
      </c>
      <c r="Z96" s="1">
        <f t="shared" si="14"/>
        <v>0</v>
      </c>
      <c r="AA96" s="1">
        <f t="shared" si="14"/>
        <v>0</v>
      </c>
      <c r="AB96" s="1">
        <f t="shared" si="14"/>
        <v>0</v>
      </c>
      <c r="AC96" s="1">
        <f t="shared" si="14"/>
        <v>0</v>
      </c>
      <c r="AD96" s="1">
        <f t="shared" si="14"/>
        <v>228335.30717011777</v>
      </c>
      <c r="AE96" s="1">
        <f t="shared" si="14"/>
        <v>0</v>
      </c>
      <c r="AF96" s="1">
        <f t="shared" si="14"/>
        <v>0</v>
      </c>
      <c r="AG96" s="1">
        <f t="shared" si="14"/>
        <v>0</v>
      </c>
      <c r="AH96" s="1">
        <f t="shared" si="14"/>
        <v>0</v>
      </c>
      <c r="AI96" s="1">
        <f t="shared" si="14"/>
        <v>0</v>
      </c>
      <c r="AJ96" s="1">
        <f t="shared" si="14"/>
        <v>0</v>
      </c>
      <c r="AK96" s="1">
        <f t="shared" si="14"/>
        <v>0</v>
      </c>
      <c r="AL96" s="1">
        <f t="shared" si="14"/>
        <v>0</v>
      </c>
      <c r="AM96" s="1">
        <f t="shared" si="14"/>
        <v>0</v>
      </c>
      <c r="AN96" s="1">
        <f t="shared" si="14"/>
        <v>0</v>
      </c>
      <c r="AO96" s="1">
        <f t="shared" si="14"/>
        <v>0</v>
      </c>
      <c r="AP96" s="1">
        <f t="shared" si="14"/>
        <v>0</v>
      </c>
      <c r="AQ96" s="1">
        <f t="shared" si="14"/>
        <v>0</v>
      </c>
      <c r="AR96" s="1">
        <f t="shared" si="14"/>
        <v>0</v>
      </c>
      <c r="AS96" s="1">
        <f t="shared" si="14"/>
        <v>0</v>
      </c>
      <c r="AT96" s="1">
        <f t="shared" si="14"/>
        <v>0</v>
      </c>
      <c r="AU96" s="1">
        <f t="shared" si="14"/>
        <v>0</v>
      </c>
      <c r="AV96" s="1">
        <f t="shared" si="14"/>
        <v>0</v>
      </c>
      <c r="AW96" s="1">
        <f t="shared" si="14"/>
        <v>0</v>
      </c>
      <c r="AX96" s="1">
        <f t="shared" si="14"/>
        <v>0</v>
      </c>
    </row>
    <row r="97" spans="13:50" x14ac:dyDescent="0.25">
      <c r="S97" s="12" t="s">
        <v>0</v>
      </c>
      <c r="U97" s="53">
        <f>-D13-(E13*H13)</f>
        <v>-12975</v>
      </c>
      <c r="V97" s="53">
        <f t="shared" ref="V97:AX97" si="15">IF(V75&lt;=$B$6,U97*(1+$B$5),0)</f>
        <v>-13364.25</v>
      </c>
      <c r="W97" s="53">
        <f t="shared" si="15"/>
        <v>-13765.1775</v>
      </c>
      <c r="X97" s="53">
        <f t="shared" si="15"/>
        <v>-14178.132825000001</v>
      </c>
      <c r="Y97" s="53">
        <f t="shared" si="15"/>
        <v>-14603.476809750002</v>
      </c>
      <c r="Z97" s="53">
        <f t="shared" si="15"/>
        <v>-15041.581114042503</v>
      </c>
      <c r="AA97" s="53">
        <f t="shared" si="15"/>
        <v>-15492.828547463778</v>
      </c>
      <c r="AB97" s="53">
        <f t="shared" si="15"/>
        <v>-15957.613403887692</v>
      </c>
      <c r="AC97" s="53">
        <f t="shared" si="15"/>
        <v>-16436.341806004322</v>
      </c>
      <c r="AD97" s="53">
        <f t="shared" si="15"/>
        <v>-16929.432060184452</v>
      </c>
      <c r="AE97" s="53">
        <f t="shared" si="15"/>
        <v>0</v>
      </c>
      <c r="AF97" s="53">
        <f t="shared" si="15"/>
        <v>0</v>
      </c>
      <c r="AG97" s="53">
        <f t="shared" si="15"/>
        <v>0</v>
      </c>
      <c r="AH97" s="53">
        <f t="shared" si="15"/>
        <v>0</v>
      </c>
      <c r="AI97" s="53">
        <f t="shared" si="15"/>
        <v>0</v>
      </c>
      <c r="AJ97" s="53">
        <f t="shared" si="15"/>
        <v>0</v>
      </c>
      <c r="AK97" s="53">
        <f t="shared" si="15"/>
        <v>0</v>
      </c>
      <c r="AL97" s="53">
        <f t="shared" si="15"/>
        <v>0</v>
      </c>
      <c r="AM97" s="53">
        <f t="shared" si="15"/>
        <v>0</v>
      </c>
      <c r="AN97" s="53">
        <f t="shared" si="15"/>
        <v>0</v>
      </c>
      <c r="AO97" s="53">
        <f t="shared" si="15"/>
        <v>0</v>
      </c>
      <c r="AP97" s="53">
        <f t="shared" si="15"/>
        <v>0</v>
      </c>
      <c r="AQ97" s="53">
        <f t="shared" si="15"/>
        <v>0</v>
      </c>
      <c r="AR97" s="53">
        <f t="shared" si="15"/>
        <v>0</v>
      </c>
      <c r="AS97" s="53">
        <f t="shared" si="15"/>
        <v>0</v>
      </c>
      <c r="AT97" s="53">
        <f t="shared" si="15"/>
        <v>0</v>
      </c>
      <c r="AU97" s="53">
        <f t="shared" si="15"/>
        <v>0</v>
      </c>
      <c r="AV97" s="53">
        <f t="shared" si="15"/>
        <v>0</v>
      </c>
      <c r="AW97" s="53">
        <f t="shared" si="15"/>
        <v>0</v>
      </c>
      <c r="AX97" s="53">
        <f t="shared" si="15"/>
        <v>0</v>
      </c>
    </row>
    <row r="98" spans="13:50" x14ac:dyDescent="0.25">
      <c r="S98" t="s">
        <v>59</v>
      </c>
      <c r="U98" s="1">
        <f t="shared" ref="U98:AX98" si="16">SUM(U95:U97)</f>
        <v>-187975</v>
      </c>
      <c r="V98" s="1">
        <f t="shared" si="16"/>
        <v>-13364.25</v>
      </c>
      <c r="W98" s="1">
        <f t="shared" si="16"/>
        <v>-13765.1775</v>
      </c>
      <c r="X98" s="1">
        <f t="shared" si="16"/>
        <v>-14178.132825000001</v>
      </c>
      <c r="Y98" s="1">
        <f t="shared" si="16"/>
        <v>-14603.476809750002</v>
      </c>
      <c r="Z98" s="1">
        <f t="shared" si="16"/>
        <v>-15041.581114042503</v>
      </c>
      <c r="AA98" s="1">
        <f t="shared" si="16"/>
        <v>-15492.828547463778</v>
      </c>
      <c r="AB98" s="1">
        <f t="shared" si="16"/>
        <v>-15957.613403887692</v>
      </c>
      <c r="AC98" s="1">
        <f t="shared" si="16"/>
        <v>-16436.341806004322</v>
      </c>
      <c r="AD98" s="1">
        <f t="shared" si="16"/>
        <v>211405.87510993332</v>
      </c>
      <c r="AE98" s="1">
        <f t="shared" si="16"/>
        <v>0</v>
      </c>
      <c r="AF98" s="1">
        <f t="shared" si="16"/>
        <v>0</v>
      </c>
      <c r="AG98" s="1">
        <f t="shared" si="16"/>
        <v>0</v>
      </c>
      <c r="AH98" s="1">
        <f t="shared" si="16"/>
        <v>0</v>
      </c>
      <c r="AI98" s="1">
        <f t="shared" si="16"/>
        <v>0</v>
      </c>
      <c r="AJ98" s="1">
        <f t="shared" si="16"/>
        <v>0</v>
      </c>
      <c r="AK98" s="1">
        <f t="shared" si="16"/>
        <v>0</v>
      </c>
      <c r="AL98" s="1">
        <f t="shared" si="16"/>
        <v>0</v>
      </c>
      <c r="AM98" s="1">
        <f t="shared" si="16"/>
        <v>0</v>
      </c>
      <c r="AN98" s="1">
        <f t="shared" si="16"/>
        <v>0</v>
      </c>
      <c r="AO98" s="1">
        <f t="shared" si="16"/>
        <v>0</v>
      </c>
      <c r="AP98" s="1">
        <f t="shared" si="16"/>
        <v>0</v>
      </c>
      <c r="AQ98" s="1">
        <f t="shared" si="16"/>
        <v>0</v>
      </c>
      <c r="AR98" s="1">
        <f t="shared" si="16"/>
        <v>0</v>
      </c>
      <c r="AS98" s="1">
        <f t="shared" si="16"/>
        <v>0</v>
      </c>
      <c r="AT98" s="1">
        <f t="shared" si="16"/>
        <v>0</v>
      </c>
      <c r="AU98" s="1">
        <f t="shared" si="16"/>
        <v>0</v>
      </c>
      <c r="AV98" s="1">
        <f t="shared" si="16"/>
        <v>0</v>
      </c>
      <c r="AW98" s="1">
        <f t="shared" si="16"/>
        <v>0</v>
      </c>
      <c r="AX98" s="1">
        <f t="shared" si="16"/>
        <v>0</v>
      </c>
    </row>
    <row r="99" spans="13:50" x14ac:dyDescent="0.25">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row>
    <row r="100" spans="13:50" x14ac:dyDescent="0.25">
      <c r="M100" s="49"/>
      <c r="N100" s="49"/>
      <c r="O100" s="49"/>
      <c r="P100" s="49"/>
      <c r="Q100" t="str">
        <f>+A14</f>
        <v xml:space="preserve"> A&amp;K Residence Club</v>
      </c>
      <c r="R100">
        <f>+B14</f>
        <v>30</v>
      </c>
      <c r="S100" t="s">
        <v>57</v>
      </c>
      <c r="U100" s="1">
        <f>-C17*(1-F17)</f>
        <v>0</v>
      </c>
      <c r="V100" s="1">
        <v>0</v>
      </c>
      <c r="W100" s="1">
        <v>0</v>
      </c>
      <c r="X100" s="1">
        <v>0</v>
      </c>
      <c r="Y100" s="1">
        <v>0</v>
      </c>
      <c r="Z100" s="1">
        <v>0</v>
      </c>
      <c r="AA100" s="1">
        <v>0</v>
      </c>
      <c r="AB100" s="1">
        <v>0</v>
      </c>
      <c r="AC100" s="1">
        <v>0</v>
      </c>
      <c r="AD100" s="1">
        <v>0</v>
      </c>
      <c r="AE100" s="1">
        <v>0</v>
      </c>
      <c r="AF100" s="1">
        <v>0</v>
      </c>
      <c r="AG100" s="1">
        <v>0</v>
      </c>
      <c r="AH100" s="1">
        <v>0</v>
      </c>
      <c r="AI100" s="1">
        <v>0</v>
      </c>
      <c r="AJ100" s="1">
        <v>0</v>
      </c>
      <c r="AK100" s="1">
        <v>0</v>
      </c>
      <c r="AL100" s="1">
        <v>0</v>
      </c>
      <c r="AM100" s="1">
        <v>0</v>
      </c>
      <c r="AN100" s="1">
        <v>0</v>
      </c>
      <c r="AO100" s="1">
        <v>0</v>
      </c>
      <c r="AP100" s="1">
        <v>0</v>
      </c>
      <c r="AQ100" s="1">
        <v>0</v>
      </c>
      <c r="AR100" s="1">
        <v>0</v>
      </c>
      <c r="AS100" s="1">
        <v>0</v>
      </c>
      <c r="AT100" s="1">
        <v>0</v>
      </c>
      <c r="AU100" s="1">
        <v>0</v>
      </c>
      <c r="AV100" s="1">
        <v>0</v>
      </c>
      <c r="AW100" s="1">
        <v>0</v>
      </c>
      <c r="AX100" s="1">
        <v>0</v>
      </c>
    </row>
    <row r="101" spans="13:50" x14ac:dyDescent="0.25">
      <c r="Q101" s="49"/>
      <c r="R101" s="49"/>
      <c r="S101" s="49" t="s">
        <v>58</v>
      </c>
      <c r="T101" s="49"/>
      <c r="U101" s="1">
        <f>-C14*F14</f>
        <v>-300000</v>
      </c>
      <c r="V101" s="1">
        <f t="shared" ref="V101:AC101" si="17">IF(V$75=$B$6,(-$U$78)*IF($G48="Y",(1+$B$5)^($B$6-1),1),0)</f>
        <v>0</v>
      </c>
      <c r="W101" s="1">
        <f t="shared" si="17"/>
        <v>0</v>
      </c>
      <c r="X101" s="1">
        <f t="shared" si="17"/>
        <v>0</v>
      </c>
      <c r="Y101" s="1">
        <f t="shared" si="17"/>
        <v>0</v>
      </c>
      <c r="Z101" s="1">
        <f t="shared" si="17"/>
        <v>0</v>
      </c>
      <c r="AA101" s="1">
        <f t="shared" si="17"/>
        <v>0</v>
      </c>
      <c r="AB101" s="1">
        <f t="shared" si="17"/>
        <v>0</v>
      </c>
      <c r="AC101" s="1">
        <f t="shared" si="17"/>
        <v>0</v>
      </c>
      <c r="AD101" s="1">
        <f>IF(AD$75=$B$6,(-$U101)*IF($G17="Y",(1+$B$5)^($B$6-1),1),0)</f>
        <v>391431.95514877333</v>
      </c>
      <c r="AE101" s="1">
        <f t="shared" ref="AE101:AX101" si="18">IF(AE$75=$B$6,(-$U$78)*IF($G48="Y",(1+$B$5)^($B$6-1),1),0)</f>
        <v>0</v>
      </c>
      <c r="AF101" s="1">
        <f t="shared" si="18"/>
        <v>0</v>
      </c>
      <c r="AG101" s="1">
        <f t="shared" si="18"/>
        <v>0</v>
      </c>
      <c r="AH101" s="1">
        <f t="shared" si="18"/>
        <v>0</v>
      </c>
      <c r="AI101" s="1">
        <f t="shared" si="18"/>
        <v>0</v>
      </c>
      <c r="AJ101" s="1">
        <f t="shared" si="18"/>
        <v>0</v>
      </c>
      <c r="AK101" s="1">
        <f t="shared" si="18"/>
        <v>0</v>
      </c>
      <c r="AL101" s="1">
        <f t="shared" si="18"/>
        <v>0</v>
      </c>
      <c r="AM101" s="1">
        <f t="shared" si="18"/>
        <v>0</v>
      </c>
      <c r="AN101" s="1">
        <f t="shared" si="18"/>
        <v>0</v>
      </c>
      <c r="AO101" s="1">
        <f t="shared" si="18"/>
        <v>0</v>
      </c>
      <c r="AP101" s="1">
        <f t="shared" si="18"/>
        <v>0</v>
      </c>
      <c r="AQ101" s="1">
        <f t="shared" si="18"/>
        <v>0</v>
      </c>
      <c r="AR101" s="1">
        <f t="shared" si="18"/>
        <v>0</v>
      </c>
      <c r="AS101" s="1">
        <f t="shared" si="18"/>
        <v>0</v>
      </c>
      <c r="AT101" s="1">
        <f t="shared" si="18"/>
        <v>0</v>
      </c>
      <c r="AU101" s="1">
        <f t="shared" si="18"/>
        <v>0</v>
      </c>
      <c r="AV101" s="1">
        <f t="shared" si="18"/>
        <v>0</v>
      </c>
      <c r="AW101" s="1">
        <f t="shared" si="18"/>
        <v>0</v>
      </c>
      <c r="AX101" s="1">
        <f t="shared" si="18"/>
        <v>0</v>
      </c>
    </row>
    <row r="102" spans="13:50" x14ac:dyDescent="0.25">
      <c r="S102" s="12" t="s">
        <v>0</v>
      </c>
      <c r="U102" s="53">
        <f>-D14-(E14*H14)</f>
        <v>-24000</v>
      </c>
      <c r="V102" s="53">
        <f t="shared" ref="V102:AX102" si="19">IF(V$75&lt;=$B$6,U102*(1+$B$5),0)</f>
        <v>-24720</v>
      </c>
      <c r="W102" s="53">
        <f t="shared" si="19"/>
        <v>-25461.600000000002</v>
      </c>
      <c r="X102" s="53">
        <f t="shared" si="19"/>
        <v>-26225.448000000004</v>
      </c>
      <c r="Y102" s="53">
        <f t="shared" si="19"/>
        <v>-27012.211440000006</v>
      </c>
      <c r="Z102" s="53">
        <f t="shared" si="19"/>
        <v>-27822.577783200006</v>
      </c>
      <c r="AA102" s="53">
        <f t="shared" si="19"/>
        <v>-28657.255116696007</v>
      </c>
      <c r="AB102" s="53">
        <f t="shared" si="19"/>
        <v>-29516.972770196888</v>
      </c>
      <c r="AC102" s="53">
        <f t="shared" si="19"/>
        <v>-30402.481953302795</v>
      </c>
      <c r="AD102" s="53">
        <f t="shared" si="19"/>
        <v>-31314.556411901878</v>
      </c>
      <c r="AE102" s="53">
        <f t="shared" si="19"/>
        <v>0</v>
      </c>
      <c r="AF102" s="53">
        <f t="shared" si="19"/>
        <v>0</v>
      </c>
      <c r="AG102" s="53">
        <f t="shared" si="19"/>
        <v>0</v>
      </c>
      <c r="AH102" s="53">
        <f t="shared" si="19"/>
        <v>0</v>
      </c>
      <c r="AI102" s="53">
        <f t="shared" si="19"/>
        <v>0</v>
      </c>
      <c r="AJ102" s="53">
        <f t="shared" si="19"/>
        <v>0</v>
      </c>
      <c r="AK102" s="53">
        <f t="shared" si="19"/>
        <v>0</v>
      </c>
      <c r="AL102" s="53">
        <f t="shared" si="19"/>
        <v>0</v>
      </c>
      <c r="AM102" s="53">
        <f t="shared" si="19"/>
        <v>0</v>
      </c>
      <c r="AN102" s="53">
        <f t="shared" si="19"/>
        <v>0</v>
      </c>
      <c r="AO102" s="53">
        <f t="shared" si="19"/>
        <v>0</v>
      </c>
      <c r="AP102" s="53">
        <f t="shared" si="19"/>
        <v>0</v>
      </c>
      <c r="AQ102" s="53">
        <f t="shared" si="19"/>
        <v>0</v>
      </c>
      <c r="AR102" s="53">
        <f t="shared" si="19"/>
        <v>0</v>
      </c>
      <c r="AS102" s="53">
        <f t="shared" si="19"/>
        <v>0</v>
      </c>
      <c r="AT102" s="53">
        <f t="shared" si="19"/>
        <v>0</v>
      </c>
      <c r="AU102" s="53">
        <f t="shared" si="19"/>
        <v>0</v>
      </c>
      <c r="AV102" s="53">
        <f t="shared" si="19"/>
        <v>0</v>
      </c>
      <c r="AW102" s="53">
        <f t="shared" si="19"/>
        <v>0</v>
      </c>
      <c r="AX102" s="53">
        <f t="shared" si="19"/>
        <v>0</v>
      </c>
    </row>
    <row r="103" spans="13:50" x14ac:dyDescent="0.25">
      <c r="S103" t="s">
        <v>59</v>
      </c>
      <c r="U103" s="1">
        <f t="shared" ref="U103:AX103" si="20">SUM(U100:U102)</f>
        <v>-324000</v>
      </c>
      <c r="V103" s="1">
        <f t="shared" si="20"/>
        <v>-24720</v>
      </c>
      <c r="W103" s="1">
        <f t="shared" si="20"/>
        <v>-25461.600000000002</v>
      </c>
      <c r="X103" s="1">
        <f t="shared" si="20"/>
        <v>-26225.448000000004</v>
      </c>
      <c r="Y103" s="1">
        <f t="shared" si="20"/>
        <v>-27012.211440000006</v>
      </c>
      <c r="Z103" s="1">
        <f t="shared" si="20"/>
        <v>-27822.577783200006</v>
      </c>
      <c r="AA103" s="1">
        <f t="shared" si="20"/>
        <v>-28657.255116696007</v>
      </c>
      <c r="AB103" s="1">
        <f t="shared" si="20"/>
        <v>-29516.972770196888</v>
      </c>
      <c r="AC103" s="1">
        <f t="shared" si="20"/>
        <v>-30402.481953302795</v>
      </c>
      <c r="AD103" s="1">
        <f t="shared" si="20"/>
        <v>360117.39873687143</v>
      </c>
      <c r="AE103" s="1">
        <f t="shared" si="20"/>
        <v>0</v>
      </c>
      <c r="AF103" s="1">
        <f t="shared" si="20"/>
        <v>0</v>
      </c>
      <c r="AG103" s="1">
        <f t="shared" si="20"/>
        <v>0</v>
      </c>
      <c r="AH103" s="1">
        <f t="shared" si="20"/>
        <v>0</v>
      </c>
      <c r="AI103" s="1">
        <f t="shared" si="20"/>
        <v>0</v>
      </c>
      <c r="AJ103" s="1">
        <f t="shared" si="20"/>
        <v>0</v>
      </c>
      <c r="AK103" s="1">
        <f t="shared" si="20"/>
        <v>0</v>
      </c>
      <c r="AL103" s="1">
        <f t="shared" si="20"/>
        <v>0</v>
      </c>
      <c r="AM103" s="1">
        <f t="shared" si="20"/>
        <v>0</v>
      </c>
      <c r="AN103" s="1">
        <f t="shared" si="20"/>
        <v>0</v>
      </c>
      <c r="AO103" s="1">
        <f t="shared" si="20"/>
        <v>0</v>
      </c>
      <c r="AP103" s="1">
        <f t="shared" si="20"/>
        <v>0</v>
      </c>
      <c r="AQ103" s="1">
        <f t="shared" si="20"/>
        <v>0</v>
      </c>
      <c r="AR103" s="1">
        <f t="shared" si="20"/>
        <v>0</v>
      </c>
      <c r="AS103" s="1">
        <f t="shared" si="20"/>
        <v>0</v>
      </c>
      <c r="AT103" s="1">
        <f t="shared" si="20"/>
        <v>0</v>
      </c>
      <c r="AU103" s="1">
        <f t="shared" si="20"/>
        <v>0</v>
      </c>
      <c r="AV103" s="1">
        <f t="shared" si="20"/>
        <v>0</v>
      </c>
      <c r="AW103" s="1">
        <f t="shared" si="20"/>
        <v>0</v>
      </c>
      <c r="AX103" s="1">
        <f t="shared" si="20"/>
        <v>0</v>
      </c>
    </row>
    <row r="104" spans="13:50" x14ac:dyDescent="0.25">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row>
    <row r="105" spans="13:50" x14ac:dyDescent="0.25">
      <c r="M105" s="49"/>
      <c r="N105" s="49"/>
      <c r="O105" s="49"/>
      <c r="P105" s="49"/>
      <c r="Q105" t="str">
        <f>+A15</f>
        <v xml:space="preserve"> A&amp;K Residence Club</v>
      </c>
      <c r="R105">
        <f>+B15</f>
        <v>45</v>
      </c>
      <c r="S105" t="s">
        <v>57</v>
      </c>
      <c r="U105" s="1">
        <f>-C18*(1-F18)</f>
        <v>0</v>
      </c>
      <c r="V105" s="1">
        <v>0</v>
      </c>
      <c r="W105" s="1">
        <v>0</v>
      </c>
      <c r="X105" s="1">
        <v>0</v>
      </c>
      <c r="Y105" s="1">
        <v>0</v>
      </c>
      <c r="Z105" s="1">
        <v>0</v>
      </c>
      <c r="AA105" s="1">
        <v>0</v>
      </c>
      <c r="AB105" s="1">
        <v>0</v>
      </c>
      <c r="AC105" s="1">
        <v>0</v>
      </c>
      <c r="AD105" s="1">
        <v>0</v>
      </c>
      <c r="AE105" s="1">
        <v>0</v>
      </c>
      <c r="AF105" s="1">
        <v>0</v>
      </c>
      <c r="AG105" s="1">
        <v>0</v>
      </c>
      <c r="AH105" s="1">
        <v>0</v>
      </c>
      <c r="AI105" s="1">
        <v>0</v>
      </c>
      <c r="AJ105" s="1">
        <v>0</v>
      </c>
      <c r="AK105" s="1">
        <v>0</v>
      </c>
      <c r="AL105" s="1">
        <v>0</v>
      </c>
      <c r="AM105" s="1">
        <v>0</v>
      </c>
      <c r="AN105" s="1">
        <v>0</v>
      </c>
      <c r="AO105" s="1">
        <v>0</v>
      </c>
      <c r="AP105" s="1">
        <v>0</v>
      </c>
      <c r="AQ105" s="1">
        <v>0</v>
      </c>
      <c r="AR105" s="1">
        <v>0</v>
      </c>
      <c r="AS105" s="1">
        <v>0</v>
      </c>
      <c r="AT105" s="1">
        <v>0</v>
      </c>
      <c r="AU105" s="1">
        <v>0</v>
      </c>
      <c r="AV105" s="1">
        <v>0</v>
      </c>
      <c r="AW105" s="1">
        <v>0</v>
      </c>
      <c r="AX105" s="1">
        <v>0</v>
      </c>
    </row>
    <row r="106" spans="13:50" x14ac:dyDescent="0.25">
      <c r="Q106" s="49"/>
      <c r="R106" s="49"/>
      <c r="S106" s="49" t="s">
        <v>58</v>
      </c>
      <c r="T106" s="49"/>
      <c r="U106" s="1">
        <f>-C15*F15</f>
        <v>-375000</v>
      </c>
      <c r="V106" s="1">
        <f t="shared" ref="V106:AX106" si="21">IF(V$75=$B$6,(-$U106)*IF($G18="Y",(1+$B$5)^($B$6-1),1),0)</f>
        <v>0</v>
      </c>
      <c r="W106" s="1">
        <f t="shared" si="21"/>
        <v>0</v>
      </c>
      <c r="X106" s="1">
        <f t="shared" si="21"/>
        <v>0</v>
      </c>
      <c r="Y106" s="1">
        <f t="shared" si="21"/>
        <v>0</v>
      </c>
      <c r="Z106" s="1">
        <f t="shared" si="21"/>
        <v>0</v>
      </c>
      <c r="AA106" s="1">
        <f t="shared" si="21"/>
        <v>0</v>
      </c>
      <c r="AB106" s="1">
        <f t="shared" si="21"/>
        <v>0</v>
      </c>
      <c r="AC106" s="1">
        <f t="shared" si="21"/>
        <v>0</v>
      </c>
      <c r="AD106" s="1">
        <f t="shared" si="21"/>
        <v>489289.94393596664</v>
      </c>
      <c r="AE106" s="1">
        <f t="shared" si="21"/>
        <v>0</v>
      </c>
      <c r="AF106" s="1">
        <f t="shared" si="21"/>
        <v>0</v>
      </c>
      <c r="AG106" s="1">
        <f t="shared" si="21"/>
        <v>0</v>
      </c>
      <c r="AH106" s="1">
        <f t="shared" si="21"/>
        <v>0</v>
      </c>
      <c r="AI106" s="1">
        <f t="shared" si="21"/>
        <v>0</v>
      </c>
      <c r="AJ106" s="1">
        <f t="shared" si="21"/>
        <v>0</v>
      </c>
      <c r="AK106" s="1">
        <f t="shared" si="21"/>
        <v>0</v>
      </c>
      <c r="AL106" s="1">
        <f t="shared" si="21"/>
        <v>0</v>
      </c>
      <c r="AM106" s="1">
        <f t="shared" si="21"/>
        <v>0</v>
      </c>
      <c r="AN106" s="1">
        <f t="shared" si="21"/>
        <v>0</v>
      </c>
      <c r="AO106" s="1">
        <f t="shared" si="21"/>
        <v>0</v>
      </c>
      <c r="AP106" s="1">
        <f t="shared" si="21"/>
        <v>0</v>
      </c>
      <c r="AQ106" s="1">
        <f t="shared" si="21"/>
        <v>0</v>
      </c>
      <c r="AR106" s="1">
        <f t="shared" si="21"/>
        <v>0</v>
      </c>
      <c r="AS106" s="1">
        <f t="shared" si="21"/>
        <v>0</v>
      </c>
      <c r="AT106" s="1">
        <f t="shared" si="21"/>
        <v>0</v>
      </c>
      <c r="AU106" s="1">
        <f t="shared" si="21"/>
        <v>0</v>
      </c>
      <c r="AV106" s="1">
        <f t="shared" si="21"/>
        <v>0</v>
      </c>
      <c r="AW106" s="1">
        <f t="shared" si="21"/>
        <v>0</v>
      </c>
      <c r="AX106" s="1">
        <f t="shared" si="21"/>
        <v>0</v>
      </c>
    </row>
    <row r="107" spans="13:50" x14ac:dyDescent="0.25">
      <c r="S107" s="12" t="s">
        <v>0</v>
      </c>
      <c r="U107" s="53">
        <f>-D15-(E15*H15)</f>
        <v>-33975</v>
      </c>
      <c r="V107" s="53">
        <f t="shared" ref="V107:AX107" si="22">IF(V$75&lt;=$B$6,U107*(1+$B$5),0)</f>
        <v>-34994.25</v>
      </c>
      <c r="W107" s="53">
        <f t="shared" si="22"/>
        <v>-36044.077499999999</v>
      </c>
      <c r="X107" s="53">
        <f t="shared" si="22"/>
        <v>-37125.399825</v>
      </c>
      <c r="Y107" s="53">
        <f t="shared" si="22"/>
        <v>-38239.161819749999</v>
      </c>
      <c r="Z107" s="53">
        <f t="shared" si="22"/>
        <v>-39386.336674342499</v>
      </c>
      <c r="AA107" s="53">
        <f t="shared" si="22"/>
        <v>-40567.926774572778</v>
      </c>
      <c r="AB107" s="53">
        <f t="shared" si="22"/>
        <v>-41784.964577809958</v>
      </c>
      <c r="AC107" s="53">
        <f t="shared" si="22"/>
        <v>-43038.513515144259</v>
      </c>
      <c r="AD107" s="53">
        <f t="shared" si="22"/>
        <v>-44329.668920598589</v>
      </c>
      <c r="AE107" s="53">
        <f t="shared" si="22"/>
        <v>0</v>
      </c>
      <c r="AF107" s="53">
        <f t="shared" si="22"/>
        <v>0</v>
      </c>
      <c r="AG107" s="53">
        <f t="shared" si="22"/>
        <v>0</v>
      </c>
      <c r="AH107" s="53">
        <f t="shared" si="22"/>
        <v>0</v>
      </c>
      <c r="AI107" s="53">
        <f t="shared" si="22"/>
        <v>0</v>
      </c>
      <c r="AJ107" s="53">
        <f t="shared" si="22"/>
        <v>0</v>
      </c>
      <c r="AK107" s="53">
        <f t="shared" si="22"/>
        <v>0</v>
      </c>
      <c r="AL107" s="53">
        <f t="shared" si="22"/>
        <v>0</v>
      </c>
      <c r="AM107" s="53">
        <f t="shared" si="22"/>
        <v>0</v>
      </c>
      <c r="AN107" s="53">
        <f t="shared" si="22"/>
        <v>0</v>
      </c>
      <c r="AO107" s="53">
        <f t="shared" si="22"/>
        <v>0</v>
      </c>
      <c r="AP107" s="53">
        <f t="shared" si="22"/>
        <v>0</v>
      </c>
      <c r="AQ107" s="53">
        <f t="shared" si="22"/>
        <v>0</v>
      </c>
      <c r="AR107" s="53">
        <f t="shared" si="22"/>
        <v>0</v>
      </c>
      <c r="AS107" s="53">
        <f t="shared" si="22"/>
        <v>0</v>
      </c>
      <c r="AT107" s="53">
        <f t="shared" si="22"/>
        <v>0</v>
      </c>
      <c r="AU107" s="53">
        <f t="shared" si="22"/>
        <v>0</v>
      </c>
      <c r="AV107" s="53">
        <f t="shared" si="22"/>
        <v>0</v>
      </c>
      <c r="AW107" s="53">
        <f t="shared" si="22"/>
        <v>0</v>
      </c>
      <c r="AX107" s="53">
        <f t="shared" si="22"/>
        <v>0</v>
      </c>
    </row>
    <row r="108" spans="13:50" x14ac:dyDescent="0.25">
      <c r="S108" t="s">
        <v>59</v>
      </c>
      <c r="U108" s="1">
        <f t="shared" ref="U108:AN108" si="23">SUM(U105:U107)</f>
        <v>-408975</v>
      </c>
      <c r="V108" s="1">
        <f t="shared" si="23"/>
        <v>-34994.25</v>
      </c>
      <c r="W108" s="1">
        <f t="shared" si="23"/>
        <v>-36044.077499999999</v>
      </c>
      <c r="X108" s="1">
        <f t="shared" si="23"/>
        <v>-37125.399825</v>
      </c>
      <c r="Y108" s="1">
        <f t="shared" si="23"/>
        <v>-38239.161819749999</v>
      </c>
      <c r="Z108" s="1">
        <f t="shared" si="23"/>
        <v>-39386.336674342499</v>
      </c>
      <c r="AA108" s="1">
        <f t="shared" si="23"/>
        <v>-40567.926774572778</v>
      </c>
      <c r="AB108" s="1">
        <f t="shared" si="23"/>
        <v>-41784.964577809958</v>
      </c>
      <c r="AC108" s="1">
        <f t="shared" si="23"/>
        <v>-43038.513515144259</v>
      </c>
      <c r="AD108" s="1">
        <f t="shared" si="23"/>
        <v>444960.27501536807</v>
      </c>
      <c r="AE108" s="1">
        <f t="shared" si="23"/>
        <v>0</v>
      </c>
      <c r="AF108" s="1">
        <f t="shared" si="23"/>
        <v>0</v>
      </c>
      <c r="AG108" s="1">
        <f t="shared" si="23"/>
        <v>0</v>
      </c>
      <c r="AH108" s="1">
        <f t="shared" si="23"/>
        <v>0</v>
      </c>
      <c r="AI108" s="1">
        <f t="shared" si="23"/>
        <v>0</v>
      </c>
      <c r="AJ108" s="1">
        <f t="shared" si="23"/>
        <v>0</v>
      </c>
      <c r="AK108" s="1">
        <f t="shared" si="23"/>
        <v>0</v>
      </c>
      <c r="AL108" s="1">
        <f t="shared" si="23"/>
        <v>0</v>
      </c>
      <c r="AM108" s="1">
        <f t="shared" si="23"/>
        <v>0</v>
      </c>
      <c r="AN108" s="1">
        <f t="shared" si="23"/>
        <v>0</v>
      </c>
      <c r="AO108" s="1">
        <f t="shared" ref="AO108:AX108" si="24">SUM(AO105:AO107)</f>
        <v>0</v>
      </c>
      <c r="AP108" s="1">
        <f t="shared" si="24"/>
        <v>0</v>
      </c>
      <c r="AQ108" s="1">
        <f t="shared" si="24"/>
        <v>0</v>
      </c>
      <c r="AR108" s="1">
        <f t="shared" si="24"/>
        <v>0</v>
      </c>
      <c r="AS108" s="1">
        <f t="shared" si="24"/>
        <v>0</v>
      </c>
      <c r="AT108" s="1">
        <f t="shared" si="24"/>
        <v>0</v>
      </c>
      <c r="AU108" s="1">
        <f t="shared" si="24"/>
        <v>0</v>
      </c>
      <c r="AV108" s="1">
        <f t="shared" si="24"/>
        <v>0</v>
      </c>
      <c r="AW108" s="1">
        <f t="shared" si="24"/>
        <v>0</v>
      </c>
      <c r="AX108" s="1">
        <f t="shared" si="24"/>
        <v>0</v>
      </c>
    </row>
    <row r="110" spans="13:50" x14ac:dyDescent="0.25">
      <c r="M110" s="49"/>
      <c r="N110" s="49"/>
      <c r="O110" s="49"/>
      <c r="P110" s="49"/>
    </row>
    <row r="115" spans="13:50" x14ac:dyDescent="0.25">
      <c r="M115" s="49"/>
      <c r="N115" s="49"/>
      <c r="O115" s="49"/>
      <c r="P115" s="49"/>
    </row>
    <row r="116" spans="13:50" x14ac:dyDescent="0.25">
      <c r="Q116" t="str">
        <f>+A46</f>
        <v xml:space="preserve"> Inspirato</v>
      </c>
      <c r="R116" t="str">
        <f>+B46</f>
        <v>Pass</v>
      </c>
      <c r="S116" t="s">
        <v>57</v>
      </c>
      <c r="U116" s="1">
        <f>-C46*(1-F46)</f>
        <v>-2550</v>
      </c>
      <c r="V116" s="1">
        <v>0</v>
      </c>
      <c r="W116" s="1">
        <v>0</v>
      </c>
      <c r="X116" s="1">
        <v>0</v>
      </c>
      <c r="Y116" s="1">
        <v>0</v>
      </c>
      <c r="Z116" s="1">
        <v>0</v>
      </c>
      <c r="AA116" s="1">
        <v>0</v>
      </c>
      <c r="AB116" s="1">
        <v>0</v>
      </c>
      <c r="AC116" s="1">
        <v>0</v>
      </c>
      <c r="AD116" s="1">
        <v>0</v>
      </c>
      <c r="AE116" s="1">
        <v>0</v>
      </c>
      <c r="AF116" s="1">
        <v>0</v>
      </c>
      <c r="AG116" s="1">
        <v>0</v>
      </c>
      <c r="AH116" s="1">
        <v>0</v>
      </c>
      <c r="AI116" s="1">
        <v>0</v>
      </c>
      <c r="AJ116" s="1">
        <v>0</v>
      </c>
      <c r="AK116" s="1">
        <v>0</v>
      </c>
      <c r="AL116" s="1">
        <v>0</v>
      </c>
      <c r="AM116" s="1">
        <v>0</v>
      </c>
      <c r="AN116" s="1">
        <v>0</v>
      </c>
      <c r="AO116" s="1">
        <v>0</v>
      </c>
      <c r="AP116" s="1">
        <v>0</v>
      </c>
      <c r="AQ116" s="1">
        <v>0</v>
      </c>
      <c r="AR116" s="1">
        <v>0</v>
      </c>
      <c r="AS116" s="1">
        <v>0</v>
      </c>
      <c r="AT116" s="1">
        <v>0</v>
      </c>
      <c r="AU116" s="1">
        <v>0</v>
      </c>
      <c r="AV116" s="1">
        <v>0</v>
      </c>
      <c r="AW116" s="1">
        <v>0</v>
      </c>
      <c r="AX116" s="1">
        <v>0</v>
      </c>
    </row>
    <row r="117" spans="13:50" x14ac:dyDescent="0.25">
      <c r="Q117" s="49"/>
      <c r="R117" s="49"/>
      <c r="S117" s="49" t="s">
        <v>58</v>
      </c>
      <c r="T117" s="49"/>
      <c r="U117" s="1">
        <f>-C46*F46</f>
        <v>0</v>
      </c>
      <c r="V117" s="1">
        <f t="shared" ref="V117:AX117" si="25">IF(V$75=$B$6,(-$U117)*IF($G46="Y",(1+$B$5)^($B$6-1),1),0)</f>
        <v>0</v>
      </c>
      <c r="W117" s="1">
        <f t="shared" si="25"/>
        <v>0</v>
      </c>
      <c r="X117" s="1">
        <f t="shared" si="25"/>
        <v>0</v>
      </c>
      <c r="Y117" s="1">
        <f t="shared" si="25"/>
        <v>0</v>
      </c>
      <c r="Z117" s="1">
        <f t="shared" si="25"/>
        <v>0</v>
      </c>
      <c r="AA117" s="1">
        <f t="shared" si="25"/>
        <v>0</v>
      </c>
      <c r="AB117" s="1">
        <f t="shared" si="25"/>
        <v>0</v>
      </c>
      <c r="AC117" s="1">
        <f t="shared" si="25"/>
        <v>0</v>
      </c>
      <c r="AD117" s="1">
        <f t="shared" si="25"/>
        <v>0</v>
      </c>
      <c r="AE117" s="1">
        <f t="shared" si="25"/>
        <v>0</v>
      </c>
      <c r="AF117" s="1">
        <f t="shared" si="25"/>
        <v>0</v>
      </c>
      <c r="AG117" s="1">
        <f t="shared" si="25"/>
        <v>0</v>
      </c>
      <c r="AH117" s="1">
        <f t="shared" si="25"/>
        <v>0</v>
      </c>
      <c r="AI117" s="1">
        <f t="shared" si="25"/>
        <v>0</v>
      </c>
      <c r="AJ117" s="1">
        <f t="shared" si="25"/>
        <v>0</v>
      </c>
      <c r="AK117" s="1">
        <f t="shared" si="25"/>
        <v>0</v>
      </c>
      <c r="AL117" s="1">
        <f t="shared" si="25"/>
        <v>0</v>
      </c>
      <c r="AM117" s="1">
        <f t="shared" si="25"/>
        <v>0</v>
      </c>
      <c r="AN117" s="1">
        <f t="shared" si="25"/>
        <v>0</v>
      </c>
      <c r="AO117" s="1">
        <f t="shared" si="25"/>
        <v>0</v>
      </c>
      <c r="AP117" s="1">
        <f t="shared" si="25"/>
        <v>0</v>
      </c>
      <c r="AQ117" s="1">
        <f t="shared" si="25"/>
        <v>0</v>
      </c>
      <c r="AR117" s="1">
        <f t="shared" si="25"/>
        <v>0</v>
      </c>
      <c r="AS117" s="1">
        <f t="shared" si="25"/>
        <v>0</v>
      </c>
      <c r="AT117" s="1">
        <f t="shared" si="25"/>
        <v>0</v>
      </c>
      <c r="AU117" s="1">
        <f t="shared" si="25"/>
        <v>0</v>
      </c>
      <c r="AV117" s="1">
        <f t="shared" si="25"/>
        <v>0</v>
      </c>
      <c r="AW117" s="1">
        <f t="shared" si="25"/>
        <v>0</v>
      </c>
      <c r="AX117" s="1">
        <f t="shared" si="25"/>
        <v>0</v>
      </c>
    </row>
    <row r="118" spans="13:50" x14ac:dyDescent="0.25">
      <c r="S118" s="12" t="s">
        <v>0</v>
      </c>
      <c r="U118" s="53">
        <f>-D46-(E46*H46)</f>
        <v>-30600</v>
      </c>
      <c r="V118" s="53">
        <f t="shared" ref="V118:AX118" si="26">IF(V$75&lt;=$B$6,U118*(1+$B$5),0)</f>
        <v>-31518</v>
      </c>
      <c r="W118" s="53">
        <f t="shared" si="26"/>
        <v>-32463.54</v>
      </c>
      <c r="X118" s="53">
        <f t="shared" si="26"/>
        <v>-33437.446199999998</v>
      </c>
      <c r="Y118" s="53">
        <f t="shared" si="26"/>
        <v>-34440.569585999998</v>
      </c>
      <c r="Z118" s="53">
        <f t="shared" si="26"/>
        <v>-35473.786673579998</v>
      </c>
      <c r="AA118" s="53">
        <f t="shared" si="26"/>
        <v>-36538.000273787402</v>
      </c>
      <c r="AB118" s="53">
        <f t="shared" si="26"/>
        <v>-37634.140282001026</v>
      </c>
      <c r="AC118" s="53">
        <f t="shared" si="26"/>
        <v>-38763.164490461058</v>
      </c>
      <c r="AD118" s="53">
        <f t="shared" si="26"/>
        <v>-39926.059425174892</v>
      </c>
      <c r="AE118" s="53">
        <f t="shared" si="26"/>
        <v>0</v>
      </c>
      <c r="AF118" s="53">
        <f t="shared" si="26"/>
        <v>0</v>
      </c>
      <c r="AG118" s="53">
        <f t="shared" si="26"/>
        <v>0</v>
      </c>
      <c r="AH118" s="53">
        <f t="shared" si="26"/>
        <v>0</v>
      </c>
      <c r="AI118" s="53">
        <f t="shared" si="26"/>
        <v>0</v>
      </c>
      <c r="AJ118" s="53">
        <f t="shared" si="26"/>
        <v>0</v>
      </c>
      <c r="AK118" s="53">
        <f t="shared" si="26"/>
        <v>0</v>
      </c>
      <c r="AL118" s="53">
        <f t="shared" si="26"/>
        <v>0</v>
      </c>
      <c r="AM118" s="53">
        <f t="shared" si="26"/>
        <v>0</v>
      </c>
      <c r="AN118" s="53">
        <f t="shared" si="26"/>
        <v>0</v>
      </c>
      <c r="AO118" s="53">
        <f t="shared" si="26"/>
        <v>0</v>
      </c>
      <c r="AP118" s="53">
        <f t="shared" si="26"/>
        <v>0</v>
      </c>
      <c r="AQ118" s="53">
        <f t="shared" si="26"/>
        <v>0</v>
      </c>
      <c r="AR118" s="53">
        <f t="shared" si="26"/>
        <v>0</v>
      </c>
      <c r="AS118" s="53">
        <f t="shared" si="26"/>
        <v>0</v>
      </c>
      <c r="AT118" s="53">
        <f t="shared" si="26"/>
        <v>0</v>
      </c>
      <c r="AU118" s="53">
        <f t="shared" si="26"/>
        <v>0</v>
      </c>
      <c r="AV118" s="53">
        <f t="shared" si="26"/>
        <v>0</v>
      </c>
      <c r="AW118" s="53">
        <f t="shared" si="26"/>
        <v>0</v>
      </c>
      <c r="AX118" s="53">
        <f t="shared" si="26"/>
        <v>0</v>
      </c>
    </row>
    <row r="119" spans="13:50" x14ac:dyDescent="0.25">
      <c r="S119" t="s">
        <v>59</v>
      </c>
      <c r="U119" s="1">
        <f t="shared" ref="U119:AX119" si="27">SUM(U116:U118)</f>
        <v>-33150</v>
      </c>
      <c r="V119" s="1">
        <f t="shared" si="27"/>
        <v>-31518</v>
      </c>
      <c r="W119" s="1">
        <f t="shared" si="27"/>
        <v>-32463.54</v>
      </c>
      <c r="X119" s="1">
        <f t="shared" si="27"/>
        <v>-33437.446199999998</v>
      </c>
      <c r="Y119" s="1">
        <f t="shared" si="27"/>
        <v>-34440.569585999998</v>
      </c>
      <c r="Z119" s="1">
        <f t="shared" si="27"/>
        <v>-35473.786673579998</v>
      </c>
      <c r="AA119" s="1">
        <f t="shared" si="27"/>
        <v>-36538.000273787402</v>
      </c>
      <c r="AB119" s="1">
        <f t="shared" si="27"/>
        <v>-37634.140282001026</v>
      </c>
      <c r="AC119" s="1">
        <f t="shared" si="27"/>
        <v>-38763.164490461058</v>
      </c>
      <c r="AD119" s="1">
        <f t="shared" si="27"/>
        <v>-39926.059425174892</v>
      </c>
      <c r="AE119" s="1">
        <f t="shared" si="27"/>
        <v>0</v>
      </c>
      <c r="AF119" s="1">
        <f t="shared" si="27"/>
        <v>0</v>
      </c>
      <c r="AG119" s="1">
        <f t="shared" si="27"/>
        <v>0</v>
      </c>
      <c r="AH119" s="1">
        <f t="shared" si="27"/>
        <v>0</v>
      </c>
      <c r="AI119" s="1">
        <f t="shared" si="27"/>
        <v>0</v>
      </c>
      <c r="AJ119" s="1">
        <f t="shared" si="27"/>
        <v>0</v>
      </c>
      <c r="AK119" s="1">
        <f t="shared" si="27"/>
        <v>0</v>
      </c>
      <c r="AL119" s="1">
        <f t="shared" si="27"/>
        <v>0</v>
      </c>
      <c r="AM119" s="1">
        <f t="shared" si="27"/>
        <v>0</v>
      </c>
      <c r="AN119" s="1">
        <f t="shared" si="27"/>
        <v>0</v>
      </c>
      <c r="AO119" s="1">
        <f t="shared" si="27"/>
        <v>0</v>
      </c>
      <c r="AP119" s="1">
        <f t="shared" si="27"/>
        <v>0</v>
      </c>
      <c r="AQ119" s="1">
        <f t="shared" si="27"/>
        <v>0</v>
      </c>
      <c r="AR119" s="1">
        <f t="shared" si="27"/>
        <v>0</v>
      </c>
      <c r="AS119" s="1">
        <f t="shared" si="27"/>
        <v>0</v>
      </c>
      <c r="AT119" s="1">
        <f t="shared" si="27"/>
        <v>0</v>
      </c>
      <c r="AU119" s="1">
        <f t="shared" si="27"/>
        <v>0</v>
      </c>
      <c r="AV119" s="1">
        <f t="shared" si="27"/>
        <v>0</v>
      </c>
      <c r="AW119" s="1">
        <f t="shared" si="27"/>
        <v>0</v>
      </c>
      <c r="AX119" s="1">
        <f t="shared" si="27"/>
        <v>0</v>
      </c>
    </row>
    <row r="120" spans="13:50" x14ac:dyDescent="0.25">
      <c r="M120" s="49"/>
      <c r="N120" s="49"/>
      <c r="O120" s="49"/>
      <c r="P120" s="49"/>
    </row>
    <row r="122" spans="13:50" x14ac:dyDescent="0.25">
      <c r="Q122" t="str">
        <f>+A45</f>
        <v xml:space="preserve"> Inspirato</v>
      </c>
      <c r="R122" t="str">
        <f>+B45</f>
        <v>Club</v>
      </c>
      <c r="S122" t="s">
        <v>57</v>
      </c>
      <c r="U122" s="1">
        <f>-C45*(1-F45)</f>
        <v>-650</v>
      </c>
      <c r="V122" s="1">
        <v>0</v>
      </c>
      <c r="W122" s="1">
        <v>0</v>
      </c>
      <c r="X122" s="1">
        <v>0</v>
      </c>
      <c r="Y122" s="1">
        <v>0</v>
      </c>
      <c r="Z122" s="1">
        <v>0</v>
      </c>
      <c r="AA122" s="1">
        <v>0</v>
      </c>
      <c r="AB122" s="1">
        <v>0</v>
      </c>
      <c r="AC122" s="1">
        <v>0</v>
      </c>
      <c r="AD122" s="1">
        <v>0</v>
      </c>
      <c r="AE122" s="1">
        <v>0</v>
      </c>
      <c r="AF122" s="1">
        <v>0</v>
      </c>
      <c r="AG122" s="1">
        <v>0</v>
      </c>
      <c r="AH122" s="1">
        <v>0</v>
      </c>
      <c r="AI122" s="1">
        <v>0</v>
      </c>
      <c r="AJ122" s="1">
        <v>0</v>
      </c>
      <c r="AK122" s="1">
        <v>0</v>
      </c>
      <c r="AL122" s="1">
        <v>0</v>
      </c>
      <c r="AM122" s="1">
        <v>0</v>
      </c>
      <c r="AN122" s="1">
        <v>0</v>
      </c>
      <c r="AO122" s="1">
        <v>0</v>
      </c>
      <c r="AP122" s="1">
        <v>0</v>
      </c>
      <c r="AQ122" s="1">
        <v>0</v>
      </c>
      <c r="AR122" s="1">
        <v>0</v>
      </c>
      <c r="AS122" s="1">
        <v>0</v>
      </c>
      <c r="AT122" s="1">
        <v>0</v>
      </c>
      <c r="AU122" s="1">
        <v>0</v>
      </c>
      <c r="AV122" s="1">
        <v>0</v>
      </c>
      <c r="AW122" s="1">
        <v>0</v>
      </c>
      <c r="AX122" s="1">
        <v>0</v>
      </c>
    </row>
    <row r="123" spans="13:50" x14ac:dyDescent="0.25">
      <c r="Q123" s="49"/>
      <c r="R123" s="49"/>
      <c r="S123" s="49" t="s">
        <v>58</v>
      </c>
      <c r="T123" s="49"/>
      <c r="U123" s="1">
        <f>-C45*F45</f>
        <v>0</v>
      </c>
      <c r="V123" s="1">
        <f t="shared" ref="V123:AX123" si="28">IF(V$75=$B$6,(-$U123)*IF($G45="Y",(1+$B$5)^($B$6-1),1),0)</f>
        <v>0</v>
      </c>
      <c r="W123" s="1">
        <f t="shared" si="28"/>
        <v>0</v>
      </c>
      <c r="X123" s="1">
        <f t="shared" si="28"/>
        <v>0</v>
      </c>
      <c r="Y123" s="1">
        <f t="shared" si="28"/>
        <v>0</v>
      </c>
      <c r="Z123" s="1">
        <f t="shared" si="28"/>
        <v>0</v>
      </c>
      <c r="AA123" s="1">
        <f t="shared" si="28"/>
        <v>0</v>
      </c>
      <c r="AB123" s="1">
        <f t="shared" si="28"/>
        <v>0</v>
      </c>
      <c r="AC123" s="1">
        <f t="shared" si="28"/>
        <v>0</v>
      </c>
      <c r="AD123" s="1">
        <f t="shared" si="28"/>
        <v>0</v>
      </c>
      <c r="AE123" s="1">
        <f t="shared" si="28"/>
        <v>0</v>
      </c>
      <c r="AF123" s="1">
        <f t="shared" si="28"/>
        <v>0</v>
      </c>
      <c r="AG123" s="1">
        <f t="shared" si="28"/>
        <v>0</v>
      </c>
      <c r="AH123" s="1">
        <f t="shared" si="28"/>
        <v>0</v>
      </c>
      <c r="AI123" s="1">
        <f t="shared" si="28"/>
        <v>0</v>
      </c>
      <c r="AJ123" s="1">
        <f t="shared" si="28"/>
        <v>0</v>
      </c>
      <c r="AK123" s="1">
        <f t="shared" si="28"/>
        <v>0</v>
      </c>
      <c r="AL123" s="1">
        <f t="shared" si="28"/>
        <v>0</v>
      </c>
      <c r="AM123" s="1">
        <f t="shared" si="28"/>
        <v>0</v>
      </c>
      <c r="AN123" s="1">
        <f t="shared" si="28"/>
        <v>0</v>
      </c>
      <c r="AO123" s="1">
        <f t="shared" si="28"/>
        <v>0</v>
      </c>
      <c r="AP123" s="1">
        <f t="shared" si="28"/>
        <v>0</v>
      </c>
      <c r="AQ123" s="1">
        <f t="shared" si="28"/>
        <v>0</v>
      </c>
      <c r="AR123" s="1">
        <f t="shared" si="28"/>
        <v>0</v>
      </c>
      <c r="AS123" s="1">
        <f t="shared" si="28"/>
        <v>0</v>
      </c>
      <c r="AT123" s="1">
        <f t="shared" si="28"/>
        <v>0</v>
      </c>
      <c r="AU123" s="1">
        <f t="shared" si="28"/>
        <v>0</v>
      </c>
      <c r="AV123" s="1">
        <f t="shared" si="28"/>
        <v>0</v>
      </c>
      <c r="AW123" s="1">
        <f t="shared" si="28"/>
        <v>0</v>
      </c>
      <c r="AX123" s="1">
        <f t="shared" si="28"/>
        <v>0</v>
      </c>
    </row>
    <row r="124" spans="13:50" x14ac:dyDescent="0.25">
      <c r="S124" s="12" t="s">
        <v>0</v>
      </c>
      <c r="U124" s="53">
        <f>-D45-(E45*H45)</f>
        <v>-47800</v>
      </c>
      <c r="V124" s="53">
        <f t="shared" ref="V124:AX124" si="29">IF(V$75&lt;=$B$6,U124*(1+$B$5),0)</f>
        <v>-49234</v>
      </c>
      <c r="W124" s="53">
        <f t="shared" si="29"/>
        <v>-50711.020000000004</v>
      </c>
      <c r="X124" s="53">
        <f t="shared" si="29"/>
        <v>-52232.350600000005</v>
      </c>
      <c r="Y124" s="53">
        <f t="shared" si="29"/>
        <v>-53799.321118000007</v>
      </c>
      <c r="Z124" s="53">
        <f t="shared" si="29"/>
        <v>-55413.30075154001</v>
      </c>
      <c r="AA124" s="53">
        <f t="shared" si="29"/>
        <v>-57075.699774086213</v>
      </c>
      <c r="AB124" s="53">
        <f t="shared" si="29"/>
        <v>-58787.970767308798</v>
      </c>
      <c r="AC124" s="53">
        <f t="shared" si="29"/>
        <v>-60551.609890328065</v>
      </c>
      <c r="AD124" s="53">
        <f t="shared" si="29"/>
        <v>-62368.158187037909</v>
      </c>
      <c r="AE124" s="53">
        <f t="shared" si="29"/>
        <v>0</v>
      </c>
      <c r="AF124" s="53">
        <f t="shared" si="29"/>
        <v>0</v>
      </c>
      <c r="AG124" s="53">
        <f t="shared" si="29"/>
        <v>0</v>
      </c>
      <c r="AH124" s="53">
        <f t="shared" si="29"/>
        <v>0</v>
      </c>
      <c r="AI124" s="53">
        <f t="shared" si="29"/>
        <v>0</v>
      </c>
      <c r="AJ124" s="53">
        <f t="shared" si="29"/>
        <v>0</v>
      </c>
      <c r="AK124" s="53">
        <f t="shared" si="29"/>
        <v>0</v>
      </c>
      <c r="AL124" s="53">
        <f t="shared" si="29"/>
        <v>0</v>
      </c>
      <c r="AM124" s="53">
        <f t="shared" si="29"/>
        <v>0</v>
      </c>
      <c r="AN124" s="53">
        <f t="shared" si="29"/>
        <v>0</v>
      </c>
      <c r="AO124" s="53">
        <f t="shared" si="29"/>
        <v>0</v>
      </c>
      <c r="AP124" s="53">
        <f t="shared" si="29"/>
        <v>0</v>
      </c>
      <c r="AQ124" s="53">
        <f t="shared" si="29"/>
        <v>0</v>
      </c>
      <c r="AR124" s="53">
        <f t="shared" si="29"/>
        <v>0</v>
      </c>
      <c r="AS124" s="53">
        <f t="shared" si="29"/>
        <v>0</v>
      </c>
      <c r="AT124" s="53">
        <f t="shared" si="29"/>
        <v>0</v>
      </c>
      <c r="AU124" s="53">
        <f t="shared" si="29"/>
        <v>0</v>
      </c>
      <c r="AV124" s="53">
        <f t="shared" si="29"/>
        <v>0</v>
      </c>
      <c r="AW124" s="53">
        <f t="shared" si="29"/>
        <v>0</v>
      </c>
      <c r="AX124" s="53">
        <f t="shared" si="29"/>
        <v>0</v>
      </c>
    </row>
    <row r="125" spans="13:50" x14ac:dyDescent="0.25">
      <c r="M125" s="49"/>
      <c r="N125" s="49"/>
      <c r="O125" s="49"/>
      <c r="P125" s="49"/>
      <c r="S125" t="s">
        <v>59</v>
      </c>
      <c r="U125" s="1">
        <f t="shared" ref="U125:AX125" si="30">SUM(U122:U124)</f>
        <v>-48450</v>
      </c>
      <c r="V125" s="1">
        <f t="shared" si="30"/>
        <v>-49234</v>
      </c>
      <c r="W125" s="1">
        <f t="shared" si="30"/>
        <v>-50711.020000000004</v>
      </c>
      <c r="X125" s="1">
        <f t="shared" si="30"/>
        <v>-52232.350600000005</v>
      </c>
      <c r="Y125" s="1">
        <f t="shared" si="30"/>
        <v>-53799.321118000007</v>
      </c>
      <c r="Z125" s="1">
        <f t="shared" si="30"/>
        <v>-55413.30075154001</v>
      </c>
      <c r="AA125" s="1">
        <f t="shared" si="30"/>
        <v>-57075.699774086213</v>
      </c>
      <c r="AB125" s="1">
        <f t="shared" si="30"/>
        <v>-58787.970767308798</v>
      </c>
      <c r="AC125" s="1">
        <f t="shared" si="30"/>
        <v>-60551.609890328065</v>
      </c>
      <c r="AD125" s="1">
        <f t="shared" si="30"/>
        <v>-62368.158187037909</v>
      </c>
      <c r="AE125" s="1">
        <f t="shared" si="30"/>
        <v>0</v>
      </c>
      <c r="AF125" s="1">
        <f t="shared" si="30"/>
        <v>0</v>
      </c>
      <c r="AG125" s="1">
        <f t="shared" si="30"/>
        <v>0</v>
      </c>
      <c r="AH125" s="1">
        <f t="shared" si="30"/>
        <v>0</v>
      </c>
      <c r="AI125" s="1">
        <f t="shared" si="30"/>
        <v>0</v>
      </c>
      <c r="AJ125" s="1">
        <f t="shared" si="30"/>
        <v>0</v>
      </c>
      <c r="AK125" s="1">
        <f t="shared" si="30"/>
        <v>0</v>
      </c>
      <c r="AL125" s="1">
        <f t="shared" si="30"/>
        <v>0</v>
      </c>
      <c r="AM125" s="1">
        <f t="shared" si="30"/>
        <v>0</v>
      </c>
      <c r="AN125" s="1">
        <f t="shared" si="30"/>
        <v>0</v>
      </c>
      <c r="AO125" s="1">
        <f t="shared" si="30"/>
        <v>0</v>
      </c>
      <c r="AP125" s="1">
        <f t="shared" si="30"/>
        <v>0</v>
      </c>
      <c r="AQ125" s="1">
        <f t="shared" si="30"/>
        <v>0</v>
      </c>
      <c r="AR125" s="1">
        <f t="shared" si="30"/>
        <v>0</v>
      </c>
      <c r="AS125" s="1">
        <f t="shared" si="30"/>
        <v>0</v>
      </c>
      <c r="AT125" s="1">
        <f t="shared" si="30"/>
        <v>0</v>
      </c>
      <c r="AU125" s="1">
        <f t="shared" si="30"/>
        <v>0</v>
      </c>
      <c r="AV125" s="1">
        <f t="shared" si="30"/>
        <v>0</v>
      </c>
      <c r="AW125" s="1">
        <f t="shared" si="30"/>
        <v>0</v>
      </c>
      <c r="AX125" s="1">
        <f t="shared" si="30"/>
        <v>0</v>
      </c>
    </row>
    <row r="127" spans="13:50" x14ac:dyDescent="0.25">
      <c r="Q127" t="str">
        <f>+A26</f>
        <v> Exclusive Resorts</v>
      </c>
      <c r="R127" t="str">
        <f>+B26</f>
        <v>30 Year</v>
      </c>
      <c r="S127" t="s">
        <v>57</v>
      </c>
      <c r="U127" s="1">
        <f>-C26*(1-F26)-E26</f>
        <v>-275000</v>
      </c>
      <c r="V127" s="1">
        <v>0</v>
      </c>
      <c r="W127" s="1">
        <v>0</v>
      </c>
      <c r="X127" s="1">
        <v>0</v>
      </c>
      <c r="Y127" s="1">
        <v>0</v>
      </c>
      <c r="Z127" s="1">
        <v>0</v>
      </c>
      <c r="AA127" s="1">
        <v>0</v>
      </c>
      <c r="AB127" s="1">
        <v>0</v>
      </c>
      <c r="AC127" s="1">
        <v>0</v>
      </c>
      <c r="AD127" s="1">
        <v>0</v>
      </c>
      <c r="AE127" s="1">
        <v>0</v>
      </c>
      <c r="AF127" s="1">
        <v>0</v>
      </c>
      <c r="AG127" s="1">
        <v>0</v>
      </c>
      <c r="AH127" s="1">
        <v>0</v>
      </c>
      <c r="AI127" s="1">
        <v>0</v>
      </c>
      <c r="AJ127" s="1">
        <v>0</v>
      </c>
      <c r="AK127" s="1">
        <v>0</v>
      </c>
      <c r="AL127" s="1">
        <v>0</v>
      </c>
      <c r="AM127" s="1">
        <v>0</v>
      </c>
      <c r="AN127" s="1">
        <v>0</v>
      </c>
      <c r="AO127" s="1">
        <v>0</v>
      </c>
      <c r="AP127" s="1">
        <v>0</v>
      </c>
      <c r="AQ127" s="1">
        <v>0</v>
      </c>
      <c r="AR127" s="1">
        <v>0</v>
      </c>
      <c r="AS127" s="1">
        <v>0</v>
      </c>
      <c r="AT127" s="1">
        <v>0</v>
      </c>
      <c r="AU127" s="1">
        <v>0</v>
      </c>
      <c r="AV127" s="1">
        <v>0</v>
      </c>
      <c r="AW127" s="1">
        <v>0</v>
      </c>
      <c r="AX127" s="1">
        <v>0</v>
      </c>
    </row>
    <row r="128" spans="13:50" x14ac:dyDescent="0.25">
      <c r="Q128" s="49"/>
      <c r="R128" s="49"/>
      <c r="S128" s="49" t="s">
        <v>58</v>
      </c>
      <c r="T128" s="49"/>
      <c r="U128" s="1">
        <f>-C26*F26</f>
        <v>0</v>
      </c>
      <c r="V128" s="1">
        <f t="shared" ref="V128:AX128" si="31">IF(V$75=$B$6,(-$U128)*IF($G26="Y",(1+$B$5)^($B$6-1),1),0)</f>
        <v>0</v>
      </c>
      <c r="W128" s="1">
        <f t="shared" si="31"/>
        <v>0</v>
      </c>
      <c r="X128" s="1">
        <f t="shared" si="31"/>
        <v>0</v>
      </c>
      <c r="Y128" s="1">
        <f t="shared" si="31"/>
        <v>0</v>
      </c>
      <c r="Z128" s="1">
        <f t="shared" si="31"/>
        <v>0</v>
      </c>
      <c r="AA128" s="1">
        <f t="shared" si="31"/>
        <v>0</v>
      </c>
      <c r="AB128" s="1">
        <f t="shared" si="31"/>
        <v>0</v>
      </c>
      <c r="AC128" s="1">
        <f t="shared" si="31"/>
        <v>0</v>
      </c>
      <c r="AD128" s="1">
        <f t="shared" si="31"/>
        <v>0</v>
      </c>
      <c r="AE128" s="1">
        <f t="shared" si="31"/>
        <v>0</v>
      </c>
      <c r="AF128" s="1">
        <f t="shared" si="31"/>
        <v>0</v>
      </c>
      <c r="AG128" s="1">
        <f t="shared" si="31"/>
        <v>0</v>
      </c>
      <c r="AH128" s="1">
        <f t="shared" si="31"/>
        <v>0</v>
      </c>
      <c r="AI128" s="1">
        <f t="shared" si="31"/>
        <v>0</v>
      </c>
      <c r="AJ128" s="1">
        <f t="shared" si="31"/>
        <v>0</v>
      </c>
      <c r="AK128" s="1">
        <f t="shared" si="31"/>
        <v>0</v>
      </c>
      <c r="AL128" s="1">
        <f t="shared" si="31"/>
        <v>0</v>
      </c>
      <c r="AM128" s="1">
        <f t="shared" si="31"/>
        <v>0</v>
      </c>
      <c r="AN128" s="1">
        <f t="shared" si="31"/>
        <v>0</v>
      </c>
      <c r="AO128" s="1">
        <f t="shared" si="31"/>
        <v>0</v>
      </c>
      <c r="AP128" s="1">
        <f t="shared" si="31"/>
        <v>0</v>
      </c>
      <c r="AQ128" s="1">
        <f t="shared" si="31"/>
        <v>0</v>
      </c>
      <c r="AR128" s="1">
        <f t="shared" si="31"/>
        <v>0</v>
      </c>
      <c r="AS128" s="1">
        <f t="shared" si="31"/>
        <v>0</v>
      </c>
      <c r="AT128" s="1">
        <f t="shared" si="31"/>
        <v>0</v>
      </c>
      <c r="AU128" s="1">
        <f t="shared" si="31"/>
        <v>0</v>
      </c>
      <c r="AV128" s="1">
        <f t="shared" si="31"/>
        <v>0</v>
      </c>
      <c r="AW128" s="1">
        <f t="shared" si="31"/>
        <v>0</v>
      </c>
      <c r="AX128" s="1">
        <f t="shared" si="31"/>
        <v>0</v>
      </c>
    </row>
    <row r="129" spans="13:50" x14ac:dyDescent="0.25">
      <c r="S129" s="12" t="s">
        <v>0</v>
      </c>
      <c r="U129" s="53">
        <f>-D26</f>
        <v>-31900</v>
      </c>
      <c r="V129" s="53">
        <f t="shared" ref="V129:AX129" si="32">IF(V$75&lt;=$B$6,U129*(1+$B$5),0)</f>
        <v>-32857</v>
      </c>
      <c r="W129" s="53">
        <f t="shared" si="32"/>
        <v>-33842.71</v>
      </c>
      <c r="X129" s="53">
        <f t="shared" si="32"/>
        <v>-34857.991300000002</v>
      </c>
      <c r="Y129" s="53">
        <f t="shared" si="32"/>
        <v>-35903.731039000006</v>
      </c>
      <c r="Z129" s="53">
        <f t="shared" si="32"/>
        <v>-36980.842970170008</v>
      </c>
      <c r="AA129" s="53">
        <f t="shared" si="32"/>
        <v>-38090.268259275108</v>
      </c>
      <c r="AB129" s="53">
        <f t="shared" si="32"/>
        <v>-39232.976307053359</v>
      </c>
      <c r="AC129" s="53">
        <f t="shared" si="32"/>
        <v>-40409.965596264963</v>
      </c>
      <c r="AD129" s="53">
        <f t="shared" si="32"/>
        <v>-41622.264564152916</v>
      </c>
      <c r="AE129" s="53">
        <f t="shared" si="32"/>
        <v>0</v>
      </c>
      <c r="AF129" s="53">
        <f t="shared" si="32"/>
        <v>0</v>
      </c>
      <c r="AG129" s="53">
        <f t="shared" si="32"/>
        <v>0</v>
      </c>
      <c r="AH129" s="53">
        <f t="shared" si="32"/>
        <v>0</v>
      </c>
      <c r="AI129" s="53">
        <f t="shared" si="32"/>
        <v>0</v>
      </c>
      <c r="AJ129" s="53">
        <f t="shared" si="32"/>
        <v>0</v>
      </c>
      <c r="AK129" s="53">
        <f t="shared" si="32"/>
        <v>0</v>
      </c>
      <c r="AL129" s="53">
        <f t="shared" si="32"/>
        <v>0</v>
      </c>
      <c r="AM129" s="53">
        <f t="shared" si="32"/>
        <v>0</v>
      </c>
      <c r="AN129" s="53">
        <f t="shared" si="32"/>
        <v>0</v>
      </c>
      <c r="AO129" s="53">
        <f t="shared" si="32"/>
        <v>0</v>
      </c>
      <c r="AP129" s="53">
        <f t="shared" si="32"/>
        <v>0</v>
      </c>
      <c r="AQ129" s="53">
        <f t="shared" si="32"/>
        <v>0</v>
      </c>
      <c r="AR129" s="53">
        <f t="shared" si="32"/>
        <v>0</v>
      </c>
      <c r="AS129" s="53">
        <f t="shared" si="32"/>
        <v>0</v>
      </c>
      <c r="AT129" s="53">
        <f t="shared" si="32"/>
        <v>0</v>
      </c>
      <c r="AU129" s="53">
        <f t="shared" si="32"/>
        <v>0</v>
      </c>
      <c r="AV129" s="53">
        <f t="shared" si="32"/>
        <v>0</v>
      </c>
      <c r="AW129" s="53">
        <f t="shared" si="32"/>
        <v>0</v>
      </c>
      <c r="AX129" s="53">
        <f t="shared" si="32"/>
        <v>0</v>
      </c>
    </row>
    <row r="130" spans="13:50" x14ac:dyDescent="0.25">
      <c r="M130" s="49"/>
      <c r="N130" s="49"/>
      <c r="O130" s="49"/>
      <c r="P130" s="49"/>
      <c r="S130" t="s">
        <v>59</v>
      </c>
      <c r="U130" s="1">
        <f t="shared" ref="U130:AN130" si="33">SUM(U127:U129)</f>
        <v>-306900</v>
      </c>
      <c r="V130" s="1">
        <f t="shared" si="33"/>
        <v>-32857</v>
      </c>
      <c r="W130" s="1">
        <f t="shared" si="33"/>
        <v>-33842.71</v>
      </c>
      <c r="X130" s="1">
        <f t="shared" si="33"/>
        <v>-34857.991300000002</v>
      </c>
      <c r="Y130" s="1">
        <f t="shared" si="33"/>
        <v>-35903.731039000006</v>
      </c>
      <c r="Z130" s="1">
        <f t="shared" si="33"/>
        <v>-36980.842970170008</v>
      </c>
      <c r="AA130" s="1">
        <f t="shared" si="33"/>
        <v>-38090.268259275108</v>
      </c>
      <c r="AB130" s="1">
        <f t="shared" si="33"/>
        <v>-39232.976307053359</v>
      </c>
      <c r="AC130" s="1">
        <f t="shared" si="33"/>
        <v>-40409.965596264963</v>
      </c>
      <c r="AD130" s="1">
        <f t="shared" si="33"/>
        <v>-41622.264564152916</v>
      </c>
      <c r="AE130" s="1">
        <f t="shared" si="33"/>
        <v>0</v>
      </c>
      <c r="AF130" s="1">
        <f t="shared" si="33"/>
        <v>0</v>
      </c>
      <c r="AG130" s="1">
        <f t="shared" si="33"/>
        <v>0</v>
      </c>
      <c r="AH130" s="1">
        <f t="shared" si="33"/>
        <v>0</v>
      </c>
      <c r="AI130" s="1">
        <f t="shared" si="33"/>
        <v>0</v>
      </c>
      <c r="AJ130" s="1">
        <f t="shared" si="33"/>
        <v>0</v>
      </c>
      <c r="AK130" s="1">
        <f t="shared" si="33"/>
        <v>0</v>
      </c>
      <c r="AL130" s="1">
        <f t="shared" si="33"/>
        <v>0</v>
      </c>
      <c r="AM130" s="1">
        <f t="shared" si="33"/>
        <v>0</v>
      </c>
      <c r="AN130" s="1">
        <f t="shared" si="33"/>
        <v>0</v>
      </c>
      <c r="AO130" s="1">
        <f t="shared" ref="AO130:AX130" si="34">SUM(AO127:AO129)</f>
        <v>0</v>
      </c>
      <c r="AP130" s="1">
        <f t="shared" si="34"/>
        <v>0</v>
      </c>
      <c r="AQ130" s="1">
        <f t="shared" si="34"/>
        <v>0</v>
      </c>
      <c r="AR130" s="1">
        <f t="shared" si="34"/>
        <v>0</v>
      </c>
      <c r="AS130" s="1">
        <f t="shared" si="34"/>
        <v>0</v>
      </c>
      <c r="AT130" s="1">
        <f t="shared" si="34"/>
        <v>0</v>
      </c>
      <c r="AU130" s="1">
        <f t="shared" si="34"/>
        <v>0</v>
      </c>
      <c r="AV130" s="1">
        <f t="shared" si="34"/>
        <v>0</v>
      </c>
      <c r="AW130" s="1">
        <f t="shared" si="34"/>
        <v>0</v>
      </c>
      <c r="AX130" s="1">
        <f t="shared" si="34"/>
        <v>0</v>
      </c>
    </row>
    <row r="133" spans="13:50" x14ac:dyDescent="0.25">
      <c r="Q133">
        <f>+A27</f>
        <v>0</v>
      </c>
      <c r="R133">
        <f>+B27</f>
        <v>0</v>
      </c>
      <c r="S133" t="s">
        <v>57</v>
      </c>
      <c r="U133" s="1">
        <f>-C27*(1-F27)-E27</f>
        <v>0</v>
      </c>
      <c r="V133" s="1">
        <v>0</v>
      </c>
      <c r="W133" s="1">
        <v>0</v>
      </c>
      <c r="X133" s="1">
        <v>0</v>
      </c>
      <c r="Y133" s="1">
        <v>0</v>
      </c>
      <c r="Z133" s="1">
        <v>0</v>
      </c>
      <c r="AA133" s="1">
        <v>0</v>
      </c>
      <c r="AB133" s="1">
        <v>0</v>
      </c>
      <c r="AC133" s="1">
        <v>0</v>
      </c>
      <c r="AD133" s="1">
        <v>0</v>
      </c>
      <c r="AE133" s="1">
        <v>0</v>
      </c>
      <c r="AF133" s="1">
        <v>0</v>
      </c>
      <c r="AG133" s="1">
        <v>0</v>
      </c>
      <c r="AH133" s="1">
        <v>0</v>
      </c>
      <c r="AI133" s="1">
        <v>0</v>
      </c>
      <c r="AJ133" s="1">
        <v>0</v>
      </c>
      <c r="AK133" s="1">
        <v>0</v>
      </c>
      <c r="AL133" s="1">
        <v>0</v>
      </c>
      <c r="AM133" s="1">
        <v>0</v>
      </c>
      <c r="AN133" s="1">
        <v>0</v>
      </c>
      <c r="AO133" s="1">
        <v>0</v>
      </c>
      <c r="AP133" s="1">
        <v>0</v>
      </c>
      <c r="AQ133" s="1">
        <v>0</v>
      </c>
      <c r="AR133" s="1">
        <v>0</v>
      </c>
      <c r="AS133" s="1">
        <v>0</v>
      </c>
      <c r="AT133" s="1">
        <v>0</v>
      </c>
      <c r="AU133" s="1">
        <v>0</v>
      </c>
      <c r="AV133" s="1">
        <v>0</v>
      </c>
      <c r="AW133" s="1">
        <v>0</v>
      </c>
      <c r="AX133" s="1">
        <v>0</v>
      </c>
    </row>
    <row r="134" spans="13:50" x14ac:dyDescent="0.25">
      <c r="Q134" s="49"/>
      <c r="R134" s="49"/>
      <c r="S134" s="49" t="s">
        <v>58</v>
      </c>
      <c r="T134" s="49"/>
      <c r="U134" s="1">
        <f>-C27*F27</f>
        <v>0</v>
      </c>
      <c r="V134" s="1">
        <f t="shared" ref="V134:AX134" si="35">IF(V$75=$B$6,(-$U134)*IF($G27="Y",(1+$B$5)^($B$6-1),1),0)</f>
        <v>0</v>
      </c>
      <c r="W134" s="1">
        <f t="shared" si="35"/>
        <v>0</v>
      </c>
      <c r="X134" s="1">
        <f t="shared" si="35"/>
        <v>0</v>
      </c>
      <c r="Y134" s="1">
        <f t="shared" si="35"/>
        <v>0</v>
      </c>
      <c r="Z134" s="1">
        <f t="shared" si="35"/>
        <v>0</v>
      </c>
      <c r="AA134" s="1">
        <f t="shared" si="35"/>
        <v>0</v>
      </c>
      <c r="AB134" s="1">
        <f t="shared" si="35"/>
        <v>0</v>
      </c>
      <c r="AC134" s="1">
        <f t="shared" si="35"/>
        <v>0</v>
      </c>
      <c r="AD134" s="1">
        <f t="shared" si="35"/>
        <v>0</v>
      </c>
      <c r="AE134" s="1">
        <f t="shared" si="35"/>
        <v>0</v>
      </c>
      <c r="AF134" s="1">
        <f t="shared" si="35"/>
        <v>0</v>
      </c>
      <c r="AG134" s="1">
        <f t="shared" si="35"/>
        <v>0</v>
      </c>
      <c r="AH134" s="1">
        <f t="shared" si="35"/>
        <v>0</v>
      </c>
      <c r="AI134" s="1">
        <f t="shared" si="35"/>
        <v>0</v>
      </c>
      <c r="AJ134" s="1">
        <f t="shared" si="35"/>
        <v>0</v>
      </c>
      <c r="AK134" s="1">
        <f t="shared" si="35"/>
        <v>0</v>
      </c>
      <c r="AL134" s="1">
        <f t="shared" si="35"/>
        <v>0</v>
      </c>
      <c r="AM134" s="1">
        <f t="shared" si="35"/>
        <v>0</v>
      </c>
      <c r="AN134" s="1">
        <f t="shared" si="35"/>
        <v>0</v>
      </c>
      <c r="AO134" s="1">
        <f t="shared" si="35"/>
        <v>0</v>
      </c>
      <c r="AP134" s="1">
        <f t="shared" si="35"/>
        <v>0</v>
      </c>
      <c r="AQ134" s="1">
        <f t="shared" si="35"/>
        <v>0</v>
      </c>
      <c r="AR134" s="1">
        <f t="shared" si="35"/>
        <v>0</v>
      </c>
      <c r="AS134" s="1">
        <f t="shared" si="35"/>
        <v>0</v>
      </c>
      <c r="AT134" s="1">
        <f t="shared" si="35"/>
        <v>0</v>
      </c>
      <c r="AU134" s="1">
        <f t="shared" si="35"/>
        <v>0</v>
      </c>
      <c r="AV134" s="1">
        <f t="shared" si="35"/>
        <v>0</v>
      </c>
      <c r="AW134" s="1">
        <f t="shared" si="35"/>
        <v>0</v>
      </c>
      <c r="AX134" s="1">
        <f t="shared" si="35"/>
        <v>0</v>
      </c>
    </row>
    <row r="135" spans="13:50" x14ac:dyDescent="0.25">
      <c r="M135" s="49"/>
      <c r="N135" s="49"/>
      <c r="O135" s="49"/>
      <c r="P135" s="49"/>
      <c r="S135" s="12" t="s">
        <v>0</v>
      </c>
      <c r="U135" s="53">
        <f>-D27</f>
        <v>0</v>
      </c>
      <c r="V135" s="53">
        <f t="shared" ref="V135:AX135" si="36">IF(V$75&lt;=$B$6,U135*(1+$B$5),0)</f>
        <v>0</v>
      </c>
      <c r="W135" s="53">
        <f t="shared" si="36"/>
        <v>0</v>
      </c>
      <c r="X135" s="53">
        <f t="shared" si="36"/>
        <v>0</v>
      </c>
      <c r="Y135" s="53">
        <f t="shared" si="36"/>
        <v>0</v>
      </c>
      <c r="Z135" s="53">
        <f t="shared" si="36"/>
        <v>0</v>
      </c>
      <c r="AA135" s="53">
        <f t="shared" si="36"/>
        <v>0</v>
      </c>
      <c r="AB135" s="53">
        <f t="shared" si="36"/>
        <v>0</v>
      </c>
      <c r="AC135" s="53">
        <f t="shared" si="36"/>
        <v>0</v>
      </c>
      <c r="AD135" s="53">
        <f t="shared" si="36"/>
        <v>0</v>
      </c>
      <c r="AE135" s="53">
        <f t="shared" si="36"/>
        <v>0</v>
      </c>
      <c r="AF135" s="53">
        <f t="shared" si="36"/>
        <v>0</v>
      </c>
      <c r="AG135" s="53">
        <f t="shared" si="36"/>
        <v>0</v>
      </c>
      <c r="AH135" s="53">
        <f t="shared" si="36"/>
        <v>0</v>
      </c>
      <c r="AI135" s="53">
        <f t="shared" si="36"/>
        <v>0</v>
      </c>
      <c r="AJ135" s="53">
        <f t="shared" si="36"/>
        <v>0</v>
      </c>
      <c r="AK135" s="53">
        <f t="shared" si="36"/>
        <v>0</v>
      </c>
      <c r="AL135" s="53">
        <f t="shared" si="36"/>
        <v>0</v>
      </c>
      <c r="AM135" s="53">
        <f t="shared" si="36"/>
        <v>0</v>
      </c>
      <c r="AN135" s="53">
        <f t="shared" si="36"/>
        <v>0</v>
      </c>
      <c r="AO135" s="53">
        <f t="shared" si="36"/>
        <v>0</v>
      </c>
      <c r="AP135" s="53">
        <f t="shared" si="36"/>
        <v>0</v>
      </c>
      <c r="AQ135" s="53">
        <f t="shared" si="36"/>
        <v>0</v>
      </c>
      <c r="AR135" s="53">
        <f t="shared" si="36"/>
        <v>0</v>
      </c>
      <c r="AS135" s="53">
        <f t="shared" si="36"/>
        <v>0</v>
      </c>
      <c r="AT135" s="53">
        <f t="shared" si="36"/>
        <v>0</v>
      </c>
      <c r="AU135" s="53">
        <f t="shared" si="36"/>
        <v>0</v>
      </c>
      <c r="AV135" s="53">
        <f t="shared" si="36"/>
        <v>0</v>
      </c>
      <c r="AW135" s="53">
        <f t="shared" si="36"/>
        <v>0</v>
      </c>
      <c r="AX135" s="53">
        <f t="shared" si="36"/>
        <v>0</v>
      </c>
    </row>
    <row r="136" spans="13:50" x14ac:dyDescent="0.25">
      <c r="S136" t="s">
        <v>59</v>
      </c>
      <c r="U136" s="1">
        <f t="shared" ref="U136:AN136" si="37">SUM(U133:U135)</f>
        <v>0</v>
      </c>
      <c r="V136" s="1">
        <f t="shared" si="37"/>
        <v>0</v>
      </c>
      <c r="W136" s="1">
        <f t="shared" si="37"/>
        <v>0</v>
      </c>
      <c r="X136" s="1">
        <f t="shared" si="37"/>
        <v>0</v>
      </c>
      <c r="Y136" s="1">
        <f t="shared" si="37"/>
        <v>0</v>
      </c>
      <c r="Z136" s="1">
        <f t="shared" si="37"/>
        <v>0</v>
      </c>
      <c r="AA136" s="1">
        <f t="shared" si="37"/>
        <v>0</v>
      </c>
      <c r="AB136" s="1">
        <f t="shared" si="37"/>
        <v>0</v>
      </c>
      <c r="AC136" s="1">
        <f t="shared" si="37"/>
        <v>0</v>
      </c>
      <c r="AD136" s="1">
        <f t="shared" si="37"/>
        <v>0</v>
      </c>
      <c r="AE136" s="1">
        <f t="shared" si="37"/>
        <v>0</v>
      </c>
      <c r="AF136" s="1">
        <f t="shared" si="37"/>
        <v>0</v>
      </c>
      <c r="AG136" s="1">
        <f t="shared" si="37"/>
        <v>0</v>
      </c>
      <c r="AH136" s="1">
        <f t="shared" si="37"/>
        <v>0</v>
      </c>
      <c r="AI136" s="1">
        <f t="shared" si="37"/>
        <v>0</v>
      </c>
      <c r="AJ136" s="1">
        <f t="shared" si="37"/>
        <v>0</v>
      </c>
      <c r="AK136" s="1">
        <f t="shared" si="37"/>
        <v>0</v>
      </c>
      <c r="AL136" s="1">
        <f t="shared" si="37"/>
        <v>0</v>
      </c>
      <c r="AM136" s="1">
        <f t="shared" si="37"/>
        <v>0</v>
      </c>
      <c r="AN136" s="1">
        <f t="shared" si="37"/>
        <v>0</v>
      </c>
      <c r="AO136" s="1">
        <f t="shared" ref="AO136:AX136" si="38">SUM(AO133:AO135)</f>
        <v>0</v>
      </c>
      <c r="AP136" s="1">
        <f t="shared" si="38"/>
        <v>0</v>
      </c>
      <c r="AQ136" s="1">
        <f t="shared" si="38"/>
        <v>0</v>
      </c>
      <c r="AR136" s="1">
        <f t="shared" si="38"/>
        <v>0</v>
      </c>
      <c r="AS136" s="1">
        <f t="shared" si="38"/>
        <v>0</v>
      </c>
      <c r="AT136" s="1">
        <f t="shared" si="38"/>
        <v>0</v>
      </c>
      <c r="AU136" s="1">
        <f t="shared" si="38"/>
        <v>0</v>
      </c>
      <c r="AV136" s="1">
        <f t="shared" si="38"/>
        <v>0</v>
      </c>
      <c r="AW136" s="1">
        <f t="shared" si="38"/>
        <v>0</v>
      </c>
      <c r="AX136" s="1">
        <f t="shared" si="38"/>
        <v>0</v>
      </c>
    </row>
    <row r="138" spans="13:50" x14ac:dyDescent="0.25">
      <c r="Q138">
        <f>+A28</f>
        <v>0</v>
      </c>
      <c r="R138">
        <f>+B28</f>
        <v>0</v>
      </c>
      <c r="S138" t="s">
        <v>57</v>
      </c>
      <c r="U138" s="1">
        <f>-C28*(1-F28)-E28</f>
        <v>0</v>
      </c>
      <c r="V138" s="1">
        <v>0</v>
      </c>
      <c r="W138" s="1">
        <v>0</v>
      </c>
      <c r="X138" s="1">
        <v>0</v>
      </c>
      <c r="Y138" s="1">
        <v>0</v>
      </c>
      <c r="Z138" s="1">
        <v>0</v>
      </c>
      <c r="AA138" s="1">
        <v>0</v>
      </c>
      <c r="AB138" s="1">
        <v>0</v>
      </c>
      <c r="AC138" s="1">
        <v>0</v>
      </c>
      <c r="AD138" s="1">
        <v>0</v>
      </c>
      <c r="AE138" s="1">
        <v>0</v>
      </c>
      <c r="AF138" s="1">
        <v>0</v>
      </c>
      <c r="AG138" s="1">
        <v>0</v>
      </c>
      <c r="AH138" s="1">
        <v>0</v>
      </c>
      <c r="AI138" s="1">
        <v>0</v>
      </c>
      <c r="AJ138" s="1">
        <v>0</v>
      </c>
      <c r="AK138" s="1">
        <v>0</v>
      </c>
      <c r="AL138" s="1">
        <v>0</v>
      </c>
      <c r="AM138" s="1">
        <v>0</v>
      </c>
      <c r="AN138" s="1">
        <v>0</v>
      </c>
      <c r="AO138" s="1">
        <v>0</v>
      </c>
      <c r="AP138" s="1">
        <v>0</v>
      </c>
      <c r="AQ138" s="1">
        <v>0</v>
      </c>
      <c r="AR138" s="1">
        <v>0</v>
      </c>
      <c r="AS138" s="1">
        <v>0</v>
      </c>
      <c r="AT138" s="1">
        <v>0</v>
      </c>
      <c r="AU138" s="1">
        <v>0</v>
      </c>
      <c r="AV138" s="1">
        <v>0</v>
      </c>
      <c r="AW138" s="1">
        <v>0</v>
      </c>
      <c r="AX138" s="1">
        <v>0</v>
      </c>
    </row>
    <row r="139" spans="13:50" x14ac:dyDescent="0.25">
      <c r="Q139" s="49"/>
      <c r="R139" s="49"/>
      <c r="S139" s="49" t="s">
        <v>58</v>
      </c>
      <c r="T139" s="49"/>
      <c r="U139" s="1">
        <f>-C28*F28</f>
        <v>0</v>
      </c>
      <c r="V139" s="1">
        <f t="shared" ref="V139:AX139" si="39">IF(V$75=$B$6,(-$U139)*IF($G28="Y",(1+$B$5)^($B$6-1),1),0)</f>
        <v>0</v>
      </c>
      <c r="W139" s="1">
        <f t="shared" si="39"/>
        <v>0</v>
      </c>
      <c r="X139" s="1">
        <f t="shared" si="39"/>
        <v>0</v>
      </c>
      <c r="Y139" s="1">
        <f t="shared" si="39"/>
        <v>0</v>
      </c>
      <c r="Z139" s="1">
        <f t="shared" si="39"/>
        <v>0</v>
      </c>
      <c r="AA139" s="1">
        <f t="shared" si="39"/>
        <v>0</v>
      </c>
      <c r="AB139" s="1">
        <f t="shared" si="39"/>
        <v>0</v>
      </c>
      <c r="AC139" s="1">
        <f t="shared" si="39"/>
        <v>0</v>
      </c>
      <c r="AD139" s="1">
        <f t="shared" si="39"/>
        <v>0</v>
      </c>
      <c r="AE139" s="1">
        <f t="shared" si="39"/>
        <v>0</v>
      </c>
      <c r="AF139" s="1">
        <f t="shared" si="39"/>
        <v>0</v>
      </c>
      <c r="AG139" s="1">
        <f t="shared" si="39"/>
        <v>0</v>
      </c>
      <c r="AH139" s="1">
        <f t="shared" si="39"/>
        <v>0</v>
      </c>
      <c r="AI139" s="1">
        <f t="shared" si="39"/>
        <v>0</v>
      </c>
      <c r="AJ139" s="1">
        <f t="shared" si="39"/>
        <v>0</v>
      </c>
      <c r="AK139" s="1">
        <f t="shared" si="39"/>
        <v>0</v>
      </c>
      <c r="AL139" s="1">
        <f t="shared" si="39"/>
        <v>0</v>
      </c>
      <c r="AM139" s="1">
        <f t="shared" si="39"/>
        <v>0</v>
      </c>
      <c r="AN139" s="1">
        <f t="shared" si="39"/>
        <v>0</v>
      </c>
      <c r="AO139" s="1">
        <f t="shared" si="39"/>
        <v>0</v>
      </c>
      <c r="AP139" s="1">
        <f t="shared" si="39"/>
        <v>0</v>
      </c>
      <c r="AQ139" s="1">
        <f t="shared" si="39"/>
        <v>0</v>
      </c>
      <c r="AR139" s="1">
        <f t="shared" si="39"/>
        <v>0</v>
      </c>
      <c r="AS139" s="1">
        <f t="shared" si="39"/>
        <v>0</v>
      </c>
      <c r="AT139" s="1">
        <f t="shared" si="39"/>
        <v>0</v>
      </c>
      <c r="AU139" s="1">
        <f t="shared" si="39"/>
        <v>0</v>
      </c>
      <c r="AV139" s="1">
        <f t="shared" si="39"/>
        <v>0</v>
      </c>
      <c r="AW139" s="1">
        <f t="shared" si="39"/>
        <v>0</v>
      </c>
      <c r="AX139" s="1">
        <f t="shared" si="39"/>
        <v>0</v>
      </c>
    </row>
    <row r="140" spans="13:50" x14ac:dyDescent="0.25">
      <c r="M140" s="49"/>
      <c r="N140" s="49"/>
      <c r="O140" s="49"/>
      <c r="P140" s="49"/>
      <c r="S140" s="12" t="s">
        <v>0</v>
      </c>
      <c r="U140" s="53">
        <f>-D28</f>
        <v>0</v>
      </c>
      <c r="V140" s="53">
        <f t="shared" ref="V140:AX140" si="40">IF(V$75&lt;=$B$6,U140*(1+$B$5),0)</f>
        <v>0</v>
      </c>
      <c r="W140" s="53">
        <f t="shared" si="40"/>
        <v>0</v>
      </c>
      <c r="X140" s="53">
        <f t="shared" si="40"/>
        <v>0</v>
      </c>
      <c r="Y140" s="53">
        <f t="shared" si="40"/>
        <v>0</v>
      </c>
      <c r="Z140" s="53">
        <f t="shared" si="40"/>
        <v>0</v>
      </c>
      <c r="AA140" s="53">
        <f t="shared" si="40"/>
        <v>0</v>
      </c>
      <c r="AB140" s="53">
        <f t="shared" si="40"/>
        <v>0</v>
      </c>
      <c r="AC140" s="53">
        <f t="shared" si="40"/>
        <v>0</v>
      </c>
      <c r="AD140" s="53">
        <f t="shared" si="40"/>
        <v>0</v>
      </c>
      <c r="AE140" s="53">
        <f t="shared" si="40"/>
        <v>0</v>
      </c>
      <c r="AF140" s="53">
        <f t="shared" si="40"/>
        <v>0</v>
      </c>
      <c r="AG140" s="53">
        <f t="shared" si="40"/>
        <v>0</v>
      </c>
      <c r="AH140" s="53">
        <f t="shared" si="40"/>
        <v>0</v>
      </c>
      <c r="AI140" s="53">
        <f t="shared" si="40"/>
        <v>0</v>
      </c>
      <c r="AJ140" s="53">
        <f t="shared" si="40"/>
        <v>0</v>
      </c>
      <c r="AK140" s="53">
        <f t="shared" si="40"/>
        <v>0</v>
      </c>
      <c r="AL140" s="53">
        <f t="shared" si="40"/>
        <v>0</v>
      </c>
      <c r="AM140" s="53">
        <f t="shared" si="40"/>
        <v>0</v>
      </c>
      <c r="AN140" s="53">
        <f t="shared" si="40"/>
        <v>0</v>
      </c>
      <c r="AO140" s="53">
        <f t="shared" si="40"/>
        <v>0</v>
      </c>
      <c r="AP140" s="53">
        <f t="shared" si="40"/>
        <v>0</v>
      </c>
      <c r="AQ140" s="53">
        <f t="shared" si="40"/>
        <v>0</v>
      </c>
      <c r="AR140" s="53">
        <f t="shared" si="40"/>
        <v>0</v>
      </c>
      <c r="AS140" s="53">
        <f t="shared" si="40"/>
        <v>0</v>
      </c>
      <c r="AT140" s="53">
        <f t="shared" si="40"/>
        <v>0</v>
      </c>
      <c r="AU140" s="53">
        <f t="shared" si="40"/>
        <v>0</v>
      </c>
      <c r="AV140" s="53">
        <f t="shared" si="40"/>
        <v>0</v>
      </c>
      <c r="AW140" s="53">
        <f t="shared" si="40"/>
        <v>0</v>
      </c>
      <c r="AX140" s="53">
        <f t="shared" si="40"/>
        <v>0</v>
      </c>
    </row>
    <row r="141" spans="13:50" x14ac:dyDescent="0.25">
      <c r="S141" t="s">
        <v>59</v>
      </c>
      <c r="U141" s="1">
        <f t="shared" ref="U141:AN141" si="41">SUM(U138:U140)</f>
        <v>0</v>
      </c>
      <c r="V141" s="1">
        <f t="shared" si="41"/>
        <v>0</v>
      </c>
      <c r="W141" s="1">
        <f t="shared" si="41"/>
        <v>0</v>
      </c>
      <c r="X141" s="1">
        <f t="shared" si="41"/>
        <v>0</v>
      </c>
      <c r="Y141" s="1">
        <f t="shared" si="41"/>
        <v>0</v>
      </c>
      <c r="Z141" s="1">
        <f t="shared" si="41"/>
        <v>0</v>
      </c>
      <c r="AA141" s="1">
        <f t="shared" si="41"/>
        <v>0</v>
      </c>
      <c r="AB141" s="1">
        <f t="shared" si="41"/>
        <v>0</v>
      </c>
      <c r="AC141" s="1">
        <f t="shared" si="41"/>
        <v>0</v>
      </c>
      <c r="AD141" s="1">
        <f t="shared" si="41"/>
        <v>0</v>
      </c>
      <c r="AE141" s="1">
        <f t="shared" si="41"/>
        <v>0</v>
      </c>
      <c r="AF141" s="1">
        <f t="shared" si="41"/>
        <v>0</v>
      </c>
      <c r="AG141" s="1">
        <f t="shared" si="41"/>
        <v>0</v>
      </c>
      <c r="AH141" s="1">
        <f t="shared" si="41"/>
        <v>0</v>
      </c>
      <c r="AI141" s="1">
        <f t="shared" si="41"/>
        <v>0</v>
      </c>
      <c r="AJ141" s="1">
        <f t="shared" si="41"/>
        <v>0</v>
      </c>
      <c r="AK141" s="1">
        <f t="shared" si="41"/>
        <v>0</v>
      </c>
      <c r="AL141" s="1">
        <f t="shared" si="41"/>
        <v>0</v>
      </c>
      <c r="AM141" s="1">
        <f t="shared" si="41"/>
        <v>0</v>
      </c>
      <c r="AN141" s="1">
        <f t="shared" si="41"/>
        <v>0</v>
      </c>
      <c r="AO141" s="1">
        <f t="shared" ref="AO141:AX141" si="42">SUM(AO138:AO140)</f>
        <v>0</v>
      </c>
      <c r="AP141" s="1">
        <f t="shared" si="42"/>
        <v>0</v>
      </c>
      <c r="AQ141" s="1">
        <f t="shared" si="42"/>
        <v>0</v>
      </c>
      <c r="AR141" s="1">
        <f t="shared" si="42"/>
        <v>0</v>
      </c>
      <c r="AS141" s="1">
        <f t="shared" si="42"/>
        <v>0</v>
      </c>
      <c r="AT141" s="1">
        <f t="shared" si="42"/>
        <v>0</v>
      </c>
      <c r="AU141" s="1">
        <f t="shared" si="42"/>
        <v>0</v>
      </c>
      <c r="AV141" s="1">
        <f t="shared" si="42"/>
        <v>0</v>
      </c>
      <c r="AW141" s="1">
        <f t="shared" si="42"/>
        <v>0</v>
      </c>
      <c r="AX141" s="1">
        <f t="shared" si="42"/>
        <v>0</v>
      </c>
    </row>
    <row r="142" spans="13:50" x14ac:dyDescent="0.25">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row>
    <row r="143" spans="13:50" x14ac:dyDescent="0.25">
      <c r="Q143" t="str">
        <f>+A29</f>
        <v> Exclusive Resorts</v>
      </c>
      <c r="R143" t="str">
        <f>+B29</f>
        <v>10 year</v>
      </c>
      <c r="S143" t="s">
        <v>57</v>
      </c>
      <c r="U143" s="1">
        <f>-C29*(1-F29)</f>
        <v>-175000</v>
      </c>
      <c r="V143" s="1">
        <v>0</v>
      </c>
      <c r="W143" s="1">
        <v>0</v>
      </c>
      <c r="X143" s="1">
        <v>0</v>
      </c>
      <c r="Y143" s="1">
        <v>0</v>
      </c>
      <c r="Z143" s="1">
        <v>0</v>
      </c>
      <c r="AA143" s="1">
        <v>0</v>
      </c>
      <c r="AB143" s="1">
        <v>0</v>
      </c>
      <c r="AC143" s="1">
        <v>0</v>
      </c>
      <c r="AD143" s="1">
        <v>0</v>
      </c>
      <c r="AE143" s="1">
        <v>0</v>
      </c>
      <c r="AF143" s="1">
        <v>0</v>
      </c>
      <c r="AG143" s="1">
        <v>0</v>
      </c>
      <c r="AH143" s="1">
        <v>0</v>
      </c>
      <c r="AI143" s="1">
        <v>0</v>
      </c>
      <c r="AJ143" s="1">
        <v>0</v>
      </c>
      <c r="AK143" s="1">
        <v>0</v>
      </c>
      <c r="AL143" s="1">
        <v>0</v>
      </c>
      <c r="AM143" s="1">
        <v>0</v>
      </c>
      <c r="AN143" s="1">
        <v>0</v>
      </c>
      <c r="AO143" s="1">
        <v>0</v>
      </c>
      <c r="AP143" s="1">
        <v>0</v>
      </c>
      <c r="AQ143" s="1">
        <v>0</v>
      </c>
      <c r="AR143" s="1">
        <v>0</v>
      </c>
      <c r="AS143" s="1">
        <v>0</v>
      </c>
      <c r="AT143" s="1">
        <v>0</v>
      </c>
      <c r="AU143" s="1">
        <v>0</v>
      </c>
      <c r="AV143" s="1">
        <v>0</v>
      </c>
      <c r="AW143" s="1">
        <v>0</v>
      </c>
      <c r="AX143" s="1">
        <v>0</v>
      </c>
    </row>
    <row r="144" spans="13:50" x14ac:dyDescent="0.25">
      <c r="Q144" s="49"/>
      <c r="R144" s="49"/>
      <c r="S144" s="49" t="s">
        <v>58</v>
      </c>
      <c r="T144" s="49"/>
      <c r="U144" s="1">
        <f>-C29*F29</f>
        <v>0</v>
      </c>
      <c r="V144" s="1">
        <f t="shared" ref="V144:AX144" si="43">IF(V$75=$B$6,(-$U144)*IF($G29="Y",(1+$B$5)^($B$6-1),1),0)</f>
        <v>0</v>
      </c>
      <c r="W144" s="1">
        <f t="shared" si="43"/>
        <v>0</v>
      </c>
      <c r="X144" s="1">
        <f t="shared" si="43"/>
        <v>0</v>
      </c>
      <c r="Y144" s="1">
        <f t="shared" si="43"/>
        <v>0</v>
      </c>
      <c r="Z144" s="1">
        <f t="shared" si="43"/>
        <v>0</v>
      </c>
      <c r="AA144" s="1">
        <f t="shared" si="43"/>
        <v>0</v>
      </c>
      <c r="AB144" s="1">
        <f t="shared" si="43"/>
        <v>0</v>
      </c>
      <c r="AC144" s="1">
        <f t="shared" si="43"/>
        <v>0</v>
      </c>
      <c r="AD144" s="1">
        <f t="shared" si="43"/>
        <v>0</v>
      </c>
      <c r="AE144" s="1">
        <f t="shared" si="43"/>
        <v>0</v>
      </c>
      <c r="AF144" s="1">
        <f t="shared" si="43"/>
        <v>0</v>
      </c>
      <c r="AG144" s="1">
        <f t="shared" si="43"/>
        <v>0</v>
      </c>
      <c r="AH144" s="1">
        <f t="shared" si="43"/>
        <v>0</v>
      </c>
      <c r="AI144" s="1">
        <f t="shared" si="43"/>
        <v>0</v>
      </c>
      <c r="AJ144" s="1">
        <f t="shared" si="43"/>
        <v>0</v>
      </c>
      <c r="AK144" s="1">
        <f t="shared" si="43"/>
        <v>0</v>
      </c>
      <c r="AL144" s="1">
        <f t="shared" si="43"/>
        <v>0</v>
      </c>
      <c r="AM144" s="1">
        <f t="shared" si="43"/>
        <v>0</v>
      </c>
      <c r="AN144" s="1">
        <f t="shared" si="43"/>
        <v>0</v>
      </c>
      <c r="AO144" s="1">
        <f t="shared" si="43"/>
        <v>0</v>
      </c>
      <c r="AP144" s="1">
        <f t="shared" si="43"/>
        <v>0</v>
      </c>
      <c r="AQ144" s="1">
        <f t="shared" si="43"/>
        <v>0</v>
      </c>
      <c r="AR144" s="1">
        <f t="shared" si="43"/>
        <v>0</v>
      </c>
      <c r="AS144" s="1">
        <f t="shared" si="43"/>
        <v>0</v>
      </c>
      <c r="AT144" s="1">
        <f t="shared" si="43"/>
        <v>0</v>
      </c>
      <c r="AU144" s="1">
        <f t="shared" si="43"/>
        <v>0</v>
      </c>
      <c r="AV144" s="1">
        <f t="shared" si="43"/>
        <v>0</v>
      </c>
      <c r="AW144" s="1">
        <f t="shared" si="43"/>
        <v>0</v>
      </c>
      <c r="AX144" s="1">
        <f t="shared" si="43"/>
        <v>0</v>
      </c>
    </row>
    <row r="145" spans="13:50" x14ac:dyDescent="0.25">
      <c r="M145" s="49"/>
      <c r="N145" s="49"/>
      <c r="O145" s="49"/>
      <c r="P145" s="49"/>
      <c r="S145" s="12" t="s">
        <v>0</v>
      </c>
      <c r="U145" s="53">
        <f>-D29-(E29*H29)</f>
        <v>-31900</v>
      </c>
      <c r="V145" s="53">
        <f t="shared" ref="V145:AX145" si="44">IF(V$75&lt;=$B$6,U145*(1+$B$5),0)</f>
        <v>-32857</v>
      </c>
      <c r="W145" s="53">
        <f t="shared" si="44"/>
        <v>-33842.71</v>
      </c>
      <c r="X145" s="53">
        <f t="shared" si="44"/>
        <v>-34857.991300000002</v>
      </c>
      <c r="Y145" s="53">
        <f t="shared" si="44"/>
        <v>-35903.731039000006</v>
      </c>
      <c r="Z145" s="53">
        <f t="shared" si="44"/>
        <v>-36980.842970170008</v>
      </c>
      <c r="AA145" s="53">
        <f t="shared" si="44"/>
        <v>-38090.268259275108</v>
      </c>
      <c r="AB145" s="53">
        <f t="shared" si="44"/>
        <v>-39232.976307053359</v>
      </c>
      <c r="AC145" s="53">
        <f t="shared" si="44"/>
        <v>-40409.965596264963</v>
      </c>
      <c r="AD145" s="53">
        <f t="shared" si="44"/>
        <v>-41622.264564152916</v>
      </c>
      <c r="AE145" s="53">
        <f t="shared" si="44"/>
        <v>0</v>
      </c>
      <c r="AF145" s="53">
        <f t="shared" si="44"/>
        <v>0</v>
      </c>
      <c r="AG145" s="53">
        <f t="shared" si="44"/>
        <v>0</v>
      </c>
      <c r="AH145" s="53">
        <f t="shared" si="44"/>
        <v>0</v>
      </c>
      <c r="AI145" s="53">
        <f t="shared" si="44"/>
        <v>0</v>
      </c>
      <c r="AJ145" s="53">
        <f t="shared" si="44"/>
        <v>0</v>
      </c>
      <c r="AK145" s="53">
        <f t="shared" si="44"/>
        <v>0</v>
      </c>
      <c r="AL145" s="53">
        <f t="shared" si="44"/>
        <v>0</v>
      </c>
      <c r="AM145" s="53">
        <f t="shared" si="44"/>
        <v>0</v>
      </c>
      <c r="AN145" s="53">
        <f t="shared" si="44"/>
        <v>0</v>
      </c>
      <c r="AO145" s="53">
        <f t="shared" si="44"/>
        <v>0</v>
      </c>
      <c r="AP145" s="53">
        <f t="shared" si="44"/>
        <v>0</v>
      </c>
      <c r="AQ145" s="53">
        <f t="shared" si="44"/>
        <v>0</v>
      </c>
      <c r="AR145" s="53">
        <f t="shared" si="44"/>
        <v>0</v>
      </c>
      <c r="AS145" s="53">
        <f t="shared" si="44"/>
        <v>0</v>
      </c>
      <c r="AT145" s="53">
        <f t="shared" si="44"/>
        <v>0</v>
      </c>
      <c r="AU145" s="53">
        <f t="shared" si="44"/>
        <v>0</v>
      </c>
      <c r="AV145" s="53">
        <f t="shared" si="44"/>
        <v>0</v>
      </c>
      <c r="AW145" s="53">
        <f t="shared" si="44"/>
        <v>0</v>
      </c>
      <c r="AX145" s="53">
        <f t="shared" si="44"/>
        <v>0</v>
      </c>
    </row>
    <row r="146" spans="13:50" x14ac:dyDescent="0.25">
      <c r="S146" t="s">
        <v>59</v>
      </c>
      <c r="U146" s="1">
        <f t="shared" ref="U146:AX146" si="45">SUM(U143:U145)</f>
        <v>-206900</v>
      </c>
      <c r="V146" s="1">
        <f t="shared" si="45"/>
        <v>-32857</v>
      </c>
      <c r="W146" s="1">
        <f t="shared" si="45"/>
        <v>-33842.71</v>
      </c>
      <c r="X146" s="1">
        <f t="shared" si="45"/>
        <v>-34857.991300000002</v>
      </c>
      <c r="Y146" s="1">
        <f t="shared" si="45"/>
        <v>-35903.731039000006</v>
      </c>
      <c r="Z146" s="1">
        <f t="shared" si="45"/>
        <v>-36980.842970170008</v>
      </c>
      <c r="AA146" s="1">
        <f t="shared" si="45"/>
        <v>-38090.268259275108</v>
      </c>
      <c r="AB146" s="1">
        <f t="shared" si="45"/>
        <v>-39232.976307053359</v>
      </c>
      <c r="AC146" s="1">
        <f t="shared" si="45"/>
        <v>-40409.965596264963</v>
      </c>
      <c r="AD146" s="1">
        <f t="shared" si="45"/>
        <v>-41622.264564152916</v>
      </c>
      <c r="AE146" s="1">
        <f t="shared" si="45"/>
        <v>0</v>
      </c>
      <c r="AF146" s="1">
        <f t="shared" si="45"/>
        <v>0</v>
      </c>
      <c r="AG146" s="1">
        <f t="shared" si="45"/>
        <v>0</v>
      </c>
      <c r="AH146" s="1">
        <f t="shared" si="45"/>
        <v>0</v>
      </c>
      <c r="AI146" s="1">
        <f t="shared" si="45"/>
        <v>0</v>
      </c>
      <c r="AJ146" s="1">
        <f t="shared" si="45"/>
        <v>0</v>
      </c>
      <c r="AK146" s="1">
        <f t="shared" si="45"/>
        <v>0</v>
      </c>
      <c r="AL146" s="1">
        <f t="shared" si="45"/>
        <v>0</v>
      </c>
      <c r="AM146" s="1">
        <f t="shared" si="45"/>
        <v>0</v>
      </c>
      <c r="AN146" s="1">
        <f t="shared" si="45"/>
        <v>0</v>
      </c>
      <c r="AO146" s="1">
        <f t="shared" si="45"/>
        <v>0</v>
      </c>
      <c r="AP146" s="1">
        <f t="shared" si="45"/>
        <v>0</v>
      </c>
      <c r="AQ146" s="1">
        <f t="shared" si="45"/>
        <v>0</v>
      </c>
      <c r="AR146" s="1">
        <f t="shared" si="45"/>
        <v>0</v>
      </c>
      <c r="AS146" s="1">
        <f t="shared" si="45"/>
        <v>0</v>
      </c>
      <c r="AT146" s="1">
        <f t="shared" si="45"/>
        <v>0</v>
      </c>
      <c r="AU146" s="1">
        <f t="shared" si="45"/>
        <v>0</v>
      </c>
      <c r="AV146" s="1">
        <f t="shared" si="45"/>
        <v>0</v>
      </c>
      <c r="AW146" s="1">
        <f t="shared" si="45"/>
        <v>0</v>
      </c>
      <c r="AX146" s="1">
        <f t="shared" si="45"/>
        <v>0</v>
      </c>
    </row>
    <row r="148" spans="13:50" x14ac:dyDescent="0.25">
      <c r="Q148">
        <f>+A30</f>
        <v>0</v>
      </c>
      <c r="R148">
        <f>+B30</f>
        <v>0</v>
      </c>
      <c r="S148" t="s">
        <v>57</v>
      </c>
      <c r="U148" s="1">
        <f>-C30*(1-F30)</f>
        <v>0</v>
      </c>
      <c r="V148" s="1">
        <v>0</v>
      </c>
      <c r="W148" s="1">
        <v>0</v>
      </c>
      <c r="X148" s="1">
        <v>0</v>
      </c>
      <c r="Y148" s="1">
        <v>0</v>
      </c>
      <c r="Z148" s="1">
        <v>0</v>
      </c>
      <c r="AA148" s="1">
        <v>0</v>
      </c>
      <c r="AB148" s="1">
        <v>0</v>
      </c>
      <c r="AC148" s="1">
        <v>0</v>
      </c>
      <c r="AD148" s="1">
        <v>0</v>
      </c>
      <c r="AE148" s="1">
        <v>0</v>
      </c>
      <c r="AF148" s="1">
        <v>0</v>
      </c>
      <c r="AG148" s="1">
        <v>0</v>
      </c>
      <c r="AH148" s="1">
        <v>0</v>
      </c>
      <c r="AI148" s="1">
        <v>0</v>
      </c>
      <c r="AJ148" s="1">
        <v>0</v>
      </c>
      <c r="AK148" s="1">
        <v>0</v>
      </c>
      <c r="AL148" s="1">
        <v>0</v>
      </c>
      <c r="AM148" s="1">
        <v>0</v>
      </c>
      <c r="AN148" s="1">
        <v>0</v>
      </c>
      <c r="AO148" s="1">
        <v>0</v>
      </c>
      <c r="AP148" s="1">
        <v>0</v>
      </c>
      <c r="AQ148" s="1">
        <v>0</v>
      </c>
      <c r="AR148" s="1">
        <v>0</v>
      </c>
      <c r="AS148" s="1">
        <v>0</v>
      </c>
      <c r="AT148" s="1">
        <v>0</v>
      </c>
      <c r="AU148" s="1">
        <v>0</v>
      </c>
      <c r="AV148" s="1">
        <v>0</v>
      </c>
      <c r="AW148" s="1">
        <v>0</v>
      </c>
      <c r="AX148" s="1">
        <v>0</v>
      </c>
    </row>
    <row r="149" spans="13:50" x14ac:dyDescent="0.25">
      <c r="Q149" s="49"/>
      <c r="R149" s="49"/>
      <c r="S149" s="49" t="s">
        <v>58</v>
      </c>
      <c r="T149" s="49"/>
      <c r="U149" s="1">
        <f>-C30*F30</f>
        <v>0</v>
      </c>
      <c r="V149" s="1">
        <f t="shared" ref="V149:AX149" si="46">IF(V$75=$B$6,(-$U149)*IF($G30="Y",(1+$B$5)^($B$6-1),1),0)</f>
        <v>0</v>
      </c>
      <c r="W149" s="1">
        <f t="shared" si="46"/>
        <v>0</v>
      </c>
      <c r="X149" s="1">
        <f t="shared" si="46"/>
        <v>0</v>
      </c>
      <c r="Y149" s="1">
        <f t="shared" si="46"/>
        <v>0</v>
      </c>
      <c r="Z149" s="1">
        <f t="shared" si="46"/>
        <v>0</v>
      </c>
      <c r="AA149" s="1">
        <f t="shared" si="46"/>
        <v>0</v>
      </c>
      <c r="AB149" s="1">
        <f t="shared" si="46"/>
        <v>0</v>
      </c>
      <c r="AC149" s="1">
        <f t="shared" si="46"/>
        <v>0</v>
      </c>
      <c r="AD149" s="1">
        <f t="shared" si="46"/>
        <v>0</v>
      </c>
      <c r="AE149" s="1">
        <f t="shared" si="46"/>
        <v>0</v>
      </c>
      <c r="AF149" s="1">
        <f t="shared" si="46"/>
        <v>0</v>
      </c>
      <c r="AG149" s="1">
        <f t="shared" si="46"/>
        <v>0</v>
      </c>
      <c r="AH149" s="1">
        <f t="shared" si="46"/>
        <v>0</v>
      </c>
      <c r="AI149" s="1">
        <f t="shared" si="46"/>
        <v>0</v>
      </c>
      <c r="AJ149" s="1">
        <f t="shared" si="46"/>
        <v>0</v>
      </c>
      <c r="AK149" s="1">
        <f t="shared" si="46"/>
        <v>0</v>
      </c>
      <c r="AL149" s="1">
        <f t="shared" si="46"/>
        <v>0</v>
      </c>
      <c r="AM149" s="1">
        <f t="shared" si="46"/>
        <v>0</v>
      </c>
      <c r="AN149" s="1">
        <f t="shared" si="46"/>
        <v>0</v>
      </c>
      <c r="AO149" s="1">
        <f t="shared" si="46"/>
        <v>0</v>
      </c>
      <c r="AP149" s="1">
        <f t="shared" si="46"/>
        <v>0</v>
      </c>
      <c r="AQ149" s="1">
        <f t="shared" si="46"/>
        <v>0</v>
      </c>
      <c r="AR149" s="1">
        <f t="shared" si="46"/>
        <v>0</v>
      </c>
      <c r="AS149" s="1">
        <f t="shared" si="46"/>
        <v>0</v>
      </c>
      <c r="AT149" s="1">
        <f t="shared" si="46"/>
        <v>0</v>
      </c>
      <c r="AU149" s="1">
        <f t="shared" si="46"/>
        <v>0</v>
      </c>
      <c r="AV149" s="1">
        <f t="shared" si="46"/>
        <v>0</v>
      </c>
      <c r="AW149" s="1">
        <f t="shared" si="46"/>
        <v>0</v>
      </c>
      <c r="AX149" s="1">
        <f t="shared" si="46"/>
        <v>0</v>
      </c>
    </row>
    <row r="150" spans="13:50" x14ac:dyDescent="0.25">
      <c r="M150" s="49"/>
      <c r="N150" s="49"/>
      <c r="O150" s="49"/>
      <c r="P150" s="49"/>
      <c r="S150" s="12" t="s">
        <v>0</v>
      </c>
      <c r="U150" s="53">
        <f>-D30-(E30*H30)</f>
        <v>0</v>
      </c>
      <c r="V150" s="53">
        <f t="shared" ref="V150:AX150" si="47">IF(V$75&lt;=$B$6,U150*(1+$B$5),0)</f>
        <v>0</v>
      </c>
      <c r="W150" s="53">
        <f t="shared" si="47"/>
        <v>0</v>
      </c>
      <c r="X150" s="53">
        <f t="shared" si="47"/>
        <v>0</v>
      </c>
      <c r="Y150" s="53">
        <f t="shared" si="47"/>
        <v>0</v>
      </c>
      <c r="Z150" s="53">
        <f t="shared" si="47"/>
        <v>0</v>
      </c>
      <c r="AA150" s="53">
        <f t="shared" si="47"/>
        <v>0</v>
      </c>
      <c r="AB150" s="53">
        <f t="shared" si="47"/>
        <v>0</v>
      </c>
      <c r="AC150" s="53">
        <f t="shared" si="47"/>
        <v>0</v>
      </c>
      <c r="AD150" s="53">
        <f t="shared" si="47"/>
        <v>0</v>
      </c>
      <c r="AE150" s="53">
        <f t="shared" si="47"/>
        <v>0</v>
      </c>
      <c r="AF150" s="53">
        <f t="shared" si="47"/>
        <v>0</v>
      </c>
      <c r="AG150" s="53">
        <f t="shared" si="47"/>
        <v>0</v>
      </c>
      <c r="AH150" s="53">
        <f t="shared" si="47"/>
        <v>0</v>
      </c>
      <c r="AI150" s="53">
        <f t="shared" si="47"/>
        <v>0</v>
      </c>
      <c r="AJ150" s="53">
        <f t="shared" si="47"/>
        <v>0</v>
      </c>
      <c r="AK150" s="53">
        <f t="shared" si="47"/>
        <v>0</v>
      </c>
      <c r="AL150" s="53">
        <f t="shared" si="47"/>
        <v>0</v>
      </c>
      <c r="AM150" s="53">
        <f t="shared" si="47"/>
        <v>0</v>
      </c>
      <c r="AN150" s="53">
        <f t="shared" si="47"/>
        <v>0</v>
      </c>
      <c r="AO150" s="53">
        <f t="shared" si="47"/>
        <v>0</v>
      </c>
      <c r="AP150" s="53">
        <f t="shared" si="47"/>
        <v>0</v>
      </c>
      <c r="AQ150" s="53">
        <f t="shared" si="47"/>
        <v>0</v>
      </c>
      <c r="AR150" s="53">
        <f t="shared" si="47"/>
        <v>0</v>
      </c>
      <c r="AS150" s="53">
        <f t="shared" si="47"/>
        <v>0</v>
      </c>
      <c r="AT150" s="53">
        <f t="shared" si="47"/>
        <v>0</v>
      </c>
      <c r="AU150" s="53">
        <f t="shared" si="47"/>
        <v>0</v>
      </c>
      <c r="AV150" s="53">
        <f t="shared" si="47"/>
        <v>0</v>
      </c>
      <c r="AW150" s="53">
        <f t="shared" si="47"/>
        <v>0</v>
      </c>
      <c r="AX150" s="53">
        <f t="shared" si="47"/>
        <v>0</v>
      </c>
    </row>
    <row r="151" spans="13:50" x14ac:dyDescent="0.25">
      <c r="S151" t="s">
        <v>59</v>
      </c>
      <c r="U151" s="1">
        <f t="shared" ref="U151:AN151" si="48">SUM(U148:U150)</f>
        <v>0</v>
      </c>
      <c r="V151" s="1">
        <f t="shared" si="48"/>
        <v>0</v>
      </c>
      <c r="W151" s="1">
        <f t="shared" si="48"/>
        <v>0</v>
      </c>
      <c r="X151" s="1">
        <f t="shared" si="48"/>
        <v>0</v>
      </c>
      <c r="Y151" s="1">
        <f t="shared" si="48"/>
        <v>0</v>
      </c>
      <c r="Z151" s="1">
        <f t="shared" si="48"/>
        <v>0</v>
      </c>
      <c r="AA151" s="1">
        <f t="shared" si="48"/>
        <v>0</v>
      </c>
      <c r="AB151" s="1">
        <f t="shared" si="48"/>
        <v>0</v>
      </c>
      <c r="AC151" s="1">
        <f t="shared" si="48"/>
        <v>0</v>
      </c>
      <c r="AD151" s="1">
        <f t="shared" si="48"/>
        <v>0</v>
      </c>
      <c r="AE151" s="1">
        <f t="shared" si="48"/>
        <v>0</v>
      </c>
      <c r="AF151" s="1">
        <f t="shared" si="48"/>
        <v>0</v>
      </c>
      <c r="AG151" s="1">
        <f t="shared" si="48"/>
        <v>0</v>
      </c>
      <c r="AH151" s="1">
        <f t="shared" si="48"/>
        <v>0</v>
      </c>
      <c r="AI151" s="1">
        <f t="shared" si="48"/>
        <v>0</v>
      </c>
      <c r="AJ151" s="1">
        <f t="shared" si="48"/>
        <v>0</v>
      </c>
      <c r="AK151" s="1">
        <f t="shared" si="48"/>
        <v>0</v>
      </c>
      <c r="AL151" s="1">
        <f t="shared" si="48"/>
        <v>0</v>
      </c>
      <c r="AM151" s="1">
        <f t="shared" si="48"/>
        <v>0</v>
      </c>
      <c r="AN151" s="1">
        <f t="shared" si="48"/>
        <v>0</v>
      </c>
      <c r="AO151" s="1">
        <f t="shared" ref="AO151:AX151" si="49">SUM(AO148:AO150)</f>
        <v>0</v>
      </c>
      <c r="AP151" s="1">
        <f t="shared" si="49"/>
        <v>0</v>
      </c>
      <c r="AQ151" s="1">
        <f t="shared" si="49"/>
        <v>0</v>
      </c>
      <c r="AR151" s="1">
        <f t="shared" si="49"/>
        <v>0</v>
      </c>
      <c r="AS151" s="1">
        <f t="shared" si="49"/>
        <v>0</v>
      </c>
      <c r="AT151" s="1">
        <f t="shared" si="49"/>
        <v>0</v>
      </c>
      <c r="AU151" s="1">
        <f t="shared" si="49"/>
        <v>0</v>
      </c>
      <c r="AV151" s="1">
        <f t="shared" si="49"/>
        <v>0</v>
      </c>
      <c r="AW151" s="1">
        <f t="shared" si="49"/>
        <v>0</v>
      </c>
      <c r="AX151" s="1">
        <f t="shared" si="49"/>
        <v>0</v>
      </c>
    </row>
    <row r="153" spans="13:50" x14ac:dyDescent="0.25">
      <c r="Q153">
        <f>+A31</f>
        <v>0</v>
      </c>
      <c r="R153">
        <f>+B31</f>
        <v>0</v>
      </c>
      <c r="S153" t="s">
        <v>57</v>
      </c>
      <c r="U153" s="1">
        <f>-C31*(1-F31)</f>
        <v>0</v>
      </c>
      <c r="V153" s="1">
        <v>0</v>
      </c>
      <c r="W153" s="1">
        <v>0</v>
      </c>
      <c r="X153" s="1">
        <v>0</v>
      </c>
      <c r="Y153" s="1">
        <v>0</v>
      </c>
      <c r="Z153" s="1">
        <v>0</v>
      </c>
      <c r="AA153" s="1">
        <v>0</v>
      </c>
      <c r="AB153" s="1">
        <v>0</v>
      </c>
      <c r="AC153" s="1">
        <v>0</v>
      </c>
      <c r="AD153" s="1">
        <v>0</v>
      </c>
      <c r="AE153" s="1">
        <v>0</v>
      </c>
      <c r="AF153" s="1">
        <v>0</v>
      </c>
      <c r="AG153" s="1">
        <v>0</v>
      </c>
      <c r="AH153" s="1">
        <v>0</v>
      </c>
      <c r="AI153" s="1">
        <v>0</v>
      </c>
      <c r="AJ153" s="1">
        <v>0</v>
      </c>
      <c r="AK153" s="1">
        <v>0</v>
      </c>
      <c r="AL153" s="1">
        <v>0</v>
      </c>
      <c r="AM153" s="1">
        <v>0</v>
      </c>
      <c r="AN153" s="1">
        <v>0</v>
      </c>
      <c r="AO153" s="1">
        <v>0</v>
      </c>
      <c r="AP153" s="1">
        <v>0</v>
      </c>
      <c r="AQ153" s="1">
        <v>0</v>
      </c>
      <c r="AR153" s="1">
        <v>0</v>
      </c>
      <c r="AS153" s="1">
        <v>0</v>
      </c>
      <c r="AT153" s="1">
        <v>0</v>
      </c>
      <c r="AU153" s="1">
        <v>0</v>
      </c>
      <c r="AV153" s="1">
        <v>0</v>
      </c>
      <c r="AW153" s="1">
        <v>0</v>
      </c>
      <c r="AX153" s="1">
        <v>0</v>
      </c>
    </row>
    <row r="154" spans="13:50" x14ac:dyDescent="0.25">
      <c r="Q154" s="49"/>
      <c r="R154" s="49"/>
      <c r="S154" s="49" t="s">
        <v>58</v>
      </c>
      <c r="T154" s="49"/>
      <c r="U154" s="1">
        <f>-C31*F31</f>
        <v>0</v>
      </c>
      <c r="V154" s="1">
        <f t="shared" ref="V154:AX154" si="50">IF(V$75=$B$6,(-$U154)*IF($G31="Y",(1+$B$5)^($B$6-1),1),0)</f>
        <v>0</v>
      </c>
      <c r="W154" s="1">
        <f t="shared" si="50"/>
        <v>0</v>
      </c>
      <c r="X154" s="1">
        <f t="shared" si="50"/>
        <v>0</v>
      </c>
      <c r="Y154" s="1">
        <f t="shared" si="50"/>
        <v>0</v>
      </c>
      <c r="Z154" s="1">
        <f t="shared" si="50"/>
        <v>0</v>
      </c>
      <c r="AA154" s="1">
        <f t="shared" si="50"/>
        <v>0</v>
      </c>
      <c r="AB154" s="1">
        <f t="shared" si="50"/>
        <v>0</v>
      </c>
      <c r="AC154" s="1">
        <f t="shared" si="50"/>
        <v>0</v>
      </c>
      <c r="AD154" s="1">
        <f t="shared" si="50"/>
        <v>0</v>
      </c>
      <c r="AE154" s="1">
        <f t="shared" si="50"/>
        <v>0</v>
      </c>
      <c r="AF154" s="1">
        <f t="shared" si="50"/>
        <v>0</v>
      </c>
      <c r="AG154" s="1">
        <f t="shared" si="50"/>
        <v>0</v>
      </c>
      <c r="AH154" s="1">
        <f t="shared" si="50"/>
        <v>0</v>
      </c>
      <c r="AI154" s="1">
        <f t="shared" si="50"/>
        <v>0</v>
      </c>
      <c r="AJ154" s="1">
        <f t="shared" si="50"/>
        <v>0</v>
      </c>
      <c r="AK154" s="1">
        <f t="shared" si="50"/>
        <v>0</v>
      </c>
      <c r="AL154" s="1">
        <f t="shared" si="50"/>
        <v>0</v>
      </c>
      <c r="AM154" s="1">
        <f t="shared" si="50"/>
        <v>0</v>
      </c>
      <c r="AN154" s="1">
        <f t="shared" si="50"/>
        <v>0</v>
      </c>
      <c r="AO154" s="1">
        <f t="shared" si="50"/>
        <v>0</v>
      </c>
      <c r="AP154" s="1">
        <f t="shared" si="50"/>
        <v>0</v>
      </c>
      <c r="AQ154" s="1">
        <f t="shared" si="50"/>
        <v>0</v>
      </c>
      <c r="AR154" s="1">
        <f t="shared" si="50"/>
        <v>0</v>
      </c>
      <c r="AS154" s="1">
        <f t="shared" si="50"/>
        <v>0</v>
      </c>
      <c r="AT154" s="1">
        <f t="shared" si="50"/>
        <v>0</v>
      </c>
      <c r="AU154" s="1">
        <f t="shared" si="50"/>
        <v>0</v>
      </c>
      <c r="AV154" s="1">
        <f t="shared" si="50"/>
        <v>0</v>
      </c>
      <c r="AW154" s="1">
        <f t="shared" si="50"/>
        <v>0</v>
      </c>
      <c r="AX154" s="1">
        <f t="shared" si="50"/>
        <v>0</v>
      </c>
    </row>
    <row r="155" spans="13:50" x14ac:dyDescent="0.25">
      <c r="M155" s="49"/>
      <c r="N155" s="49"/>
      <c r="O155" s="49"/>
      <c r="P155" s="49"/>
      <c r="S155" s="12" t="s">
        <v>0</v>
      </c>
      <c r="U155" s="53">
        <f>-D31-(E31*H31)</f>
        <v>0</v>
      </c>
      <c r="V155" s="53">
        <f t="shared" ref="V155:AX155" si="51">IF(V$75&lt;=$B$6,U155*(1+$B$5),0)</f>
        <v>0</v>
      </c>
      <c r="W155" s="53">
        <f t="shared" si="51"/>
        <v>0</v>
      </c>
      <c r="X155" s="53">
        <f t="shared" si="51"/>
        <v>0</v>
      </c>
      <c r="Y155" s="53">
        <f t="shared" si="51"/>
        <v>0</v>
      </c>
      <c r="Z155" s="53">
        <f t="shared" si="51"/>
        <v>0</v>
      </c>
      <c r="AA155" s="53">
        <f t="shared" si="51"/>
        <v>0</v>
      </c>
      <c r="AB155" s="53">
        <f t="shared" si="51"/>
        <v>0</v>
      </c>
      <c r="AC155" s="53">
        <f t="shared" si="51"/>
        <v>0</v>
      </c>
      <c r="AD155" s="53">
        <f t="shared" si="51"/>
        <v>0</v>
      </c>
      <c r="AE155" s="53">
        <f t="shared" si="51"/>
        <v>0</v>
      </c>
      <c r="AF155" s="53">
        <f t="shared" si="51"/>
        <v>0</v>
      </c>
      <c r="AG155" s="53">
        <f t="shared" si="51"/>
        <v>0</v>
      </c>
      <c r="AH155" s="53">
        <f t="shared" si="51"/>
        <v>0</v>
      </c>
      <c r="AI155" s="53">
        <f t="shared" si="51"/>
        <v>0</v>
      </c>
      <c r="AJ155" s="53">
        <f t="shared" si="51"/>
        <v>0</v>
      </c>
      <c r="AK155" s="53">
        <f t="shared" si="51"/>
        <v>0</v>
      </c>
      <c r="AL155" s="53">
        <f t="shared" si="51"/>
        <v>0</v>
      </c>
      <c r="AM155" s="53">
        <f t="shared" si="51"/>
        <v>0</v>
      </c>
      <c r="AN155" s="53">
        <f t="shared" si="51"/>
        <v>0</v>
      </c>
      <c r="AO155" s="53">
        <f t="shared" si="51"/>
        <v>0</v>
      </c>
      <c r="AP155" s="53">
        <f t="shared" si="51"/>
        <v>0</v>
      </c>
      <c r="AQ155" s="53">
        <f t="shared" si="51"/>
        <v>0</v>
      </c>
      <c r="AR155" s="53">
        <f t="shared" si="51"/>
        <v>0</v>
      </c>
      <c r="AS155" s="53">
        <f t="shared" si="51"/>
        <v>0</v>
      </c>
      <c r="AT155" s="53">
        <f t="shared" si="51"/>
        <v>0</v>
      </c>
      <c r="AU155" s="53">
        <f t="shared" si="51"/>
        <v>0</v>
      </c>
      <c r="AV155" s="53">
        <f t="shared" si="51"/>
        <v>0</v>
      </c>
      <c r="AW155" s="53">
        <f t="shared" si="51"/>
        <v>0</v>
      </c>
      <c r="AX155" s="53">
        <f t="shared" si="51"/>
        <v>0</v>
      </c>
    </row>
    <row r="156" spans="13:50" x14ac:dyDescent="0.25">
      <c r="S156" t="s">
        <v>59</v>
      </c>
      <c r="U156" s="1">
        <f>SUM(U153:U155)</f>
        <v>0</v>
      </c>
      <c r="V156" s="1">
        <f>SUM(V153:V155)</f>
        <v>0</v>
      </c>
      <c r="W156" s="1">
        <f t="shared" ref="W156:AN156" si="52">SUM(W153:W155)</f>
        <v>0</v>
      </c>
      <c r="X156" s="1">
        <f t="shared" si="52"/>
        <v>0</v>
      </c>
      <c r="Y156" s="1">
        <f t="shared" si="52"/>
        <v>0</v>
      </c>
      <c r="Z156" s="1">
        <f t="shared" si="52"/>
        <v>0</v>
      </c>
      <c r="AA156" s="1">
        <f t="shared" si="52"/>
        <v>0</v>
      </c>
      <c r="AB156" s="1">
        <f t="shared" si="52"/>
        <v>0</v>
      </c>
      <c r="AC156" s="1">
        <f t="shared" si="52"/>
        <v>0</v>
      </c>
      <c r="AD156" s="1">
        <f t="shared" si="52"/>
        <v>0</v>
      </c>
      <c r="AE156" s="1">
        <f t="shared" si="52"/>
        <v>0</v>
      </c>
      <c r="AF156" s="1">
        <f t="shared" si="52"/>
        <v>0</v>
      </c>
      <c r="AG156" s="1">
        <f t="shared" si="52"/>
        <v>0</v>
      </c>
      <c r="AH156" s="1">
        <f t="shared" si="52"/>
        <v>0</v>
      </c>
      <c r="AI156" s="1">
        <f t="shared" si="52"/>
        <v>0</v>
      </c>
      <c r="AJ156" s="1">
        <f t="shared" si="52"/>
        <v>0</v>
      </c>
      <c r="AK156" s="1">
        <f t="shared" si="52"/>
        <v>0</v>
      </c>
      <c r="AL156" s="1">
        <f t="shared" si="52"/>
        <v>0</v>
      </c>
      <c r="AM156" s="1">
        <f t="shared" si="52"/>
        <v>0</v>
      </c>
      <c r="AN156" s="1">
        <f t="shared" si="52"/>
        <v>0</v>
      </c>
      <c r="AO156" s="1">
        <f t="shared" ref="AO156:AX156" si="53">SUM(AO153:AO155)</f>
        <v>0</v>
      </c>
      <c r="AP156" s="1">
        <f t="shared" si="53"/>
        <v>0</v>
      </c>
      <c r="AQ156" s="1">
        <f t="shared" si="53"/>
        <v>0</v>
      </c>
      <c r="AR156" s="1">
        <f t="shared" si="53"/>
        <v>0</v>
      </c>
      <c r="AS156" s="1">
        <f t="shared" si="53"/>
        <v>0</v>
      </c>
      <c r="AT156" s="1">
        <f t="shared" si="53"/>
        <v>0</v>
      </c>
      <c r="AU156" s="1">
        <f t="shared" si="53"/>
        <v>0</v>
      </c>
      <c r="AV156" s="1">
        <f t="shared" si="53"/>
        <v>0</v>
      </c>
      <c r="AW156" s="1">
        <f t="shared" si="53"/>
        <v>0</v>
      </c>
      <c r="AX156" s="1">
        <f t="shared" si="53"/>
        <v>0</v>
      </c>
    </row>
    <row r="158" spans="13:50" x14ac:dyDescent="0.25">
      <c r="Q158" t="str">
        <f>+A42</f>
        <v xml:space="preserve"> Destination M</v>
      </c>
      <c r="R158" t="str">
        <f>+B42</f>
        <v xml:space="preserve">A    </v>
      </c>
      <c r="S158" t="s">
        <v>57</v>
      </c>
      <c r="U158" s="1">
        <f>-C42*(1-F42)</f>
        <v>0</v>
      </c>
      <c r="V158" s="1">
        <v>0</v>
      </c>
      <c r="W158" s="1">
        <v>0</v>
      </c>
      <c r="X158" s="1">
        <v>0</v>
      </c>
      <c r="Y158" s="1">
        <v>0</v>
      </c>
      <c r="Z158" s="1">
        <v>0</v>
      </c>
      <c r="AA158" s="1">
        <v>0</v>
      </c>
      <c r="AB158" s="1">
        <v>0</v>
      </c>
      <c r="AC158" s="1">
        <v>0</v>
      </c>
      <c r="AD158" s="1">
        <v>0</v>
      </c>
      <c r="AE158" s="1">
        <v>0</v>
      </c>
      <c r="AF158" s="1">
        <v>0</v>
      </c>
      <c r="AG158" s="1">
        <v>0</v>
      </c>
      <c r="AH158" s="1">
        <v>0</v>
      </c>
      <c r="AI158" s="1">
        <v>0</v>
      </c>
      <c r="AJ158" s="1">
        <v>0</v>
      </c>
      <c r="AK158" s="1">
        <v>0</v>
      </c>
      <c r="AL158" s="1">
        <v>0</v>
      </c>
      <c r="AM158" s="1">
        <v>0</v>
      </c>
      <c r="AN158" s="1">
        <v>0</v>
      </c>
      <c r="AO158" s="1">
        <v>0</v>
      </c>
      <c r="AP158" s="1">
        <v>0</v>
      </c>
      <c r="AQ158" s="1">
        <v>0</v>
      </c>
      <c r="AR158" s="1">
        <v>0</v>
      </c>
      <c r="AS158" s="1">
        <v>0</v>
      </c>
      <c r="AT158" s="1">
        <v>0</v>
      </c>
      <c r="AU158" s="1">
        <v>0</v>
      </c>
      <c r="AV158" s="1">
        <v>0</v>
      </c>
      <c r="AW158" s="1">
        <v>0</v>
      </c>
      <c r="AX158" s="1">
        <v>0</v>
      </c>
    </row>
    <row r="159" spans="13:50" x14ac:dyDescent="0.25">
      <c r="Q159" s="49"/>
      <c r="R159" s="49"/>
      <c r="S159" s="49" t="s">
        <v>58</v>
      </c>
      <c r="T159" s="49"/>
      <c r="U159" s="1">
        <f>-C42*F42</f>
        <v>-198900</v>
      </c>
      <c r="V159" s="1">
        <f t="shared" ref="V159:AX159" si="54">IF(V$75=$B$6,(-$U159)*IF($G42="Y",(1+$B$5)^($B$6-1),1),0)</f>
        <v>0</v>
      </c>
      <c r="W159" s="1">
        <f t="shared" si="54"/>
        <v>0</v>
      </c>
      <c r="X159" s="1">
        <f t="shared" si="54"/>
        <v>0</v>
      </c>
      <c r="Y159" s="1">
        <f t="shared" si="54"/>
        <v>0</v>
      </c>
      <c r="Z159" s="1">
        <f t="shared" si="54"/>
        <v>0</v>
      </c>
      <c r="AA159" s="1">
        <f t="shared" si="54"/>
        <v>0</v>
      </c>
      <c r="AB159" s="1">
        <f t="shared" si="54"/>
        <v>0</v>
      </c>
      <c r="AC159" s="1">
        <f t="shared" si="54"/>
        <v>0</v>
      </c>
      <c r="AD159" s="1">
        <f t="shared" si="54"/>
        <v>259519.38626363673</v>
      </c>
      <c r="AE159" s="1">
        <f t="shared" si="54"/>
        <v>0</v>
      </c>
      <c r="AF159" s="1">
        <f t="shared" si="54"/>
        <v>0</v>
      </c>
      <c r="AG159" s="1">
        <f t="shared" si="54"/>
        <v>0</v>
      </c>
      <c r="AH159" s="1">
        <f t="shared" si="54"/>
        <v>0</v>
      </c>
      <c r="AI159" s="1">
        <f t="shared" si="54"/>
        <v>0</v>
      </c>
      <c r="AJ159" s="1">
        <f t="shared" si="54"/>
        <v>0</v>
      </c>
      <c r="AK159" s="1">
        <f t="shared" si="54"/>
        <v>0</v>
      </c>
      <c r="AL159" s="1">
        <f t="shared" si="54"/>
        <v>0</v>
      </c>
      <c r="AM159" s="1">
        <f t="shared" si="54"/>
        <v>0</v>
      </c>
      <c r="AN159" s="1">
        <f t="shared" si="54"/>
        <v>0</v>
      </c>
      <c r="AO159" s="1">
        <f t="shared" si="54"/>
        <v>0</v>
      </c>
      <c r="AP159" s="1">
        <f t="shared" si="54"/>
        <v>0</v>
      </c>
      <c r="AQ159" s="1">
        <f t="shared" si="54"/>
        <v>0</v>
      </c>
      <c r="AR159" s="1">
        <f t="shared" si="54"/>
        <v>0</v>
      </c>
      <c r="AS159" s="1">
        <f t="shared" si="54"/>
        <v>0</v>
      </c>
      <c r="AT159" s="1">
        <f t="shared" si="54"/>
        <v>0</v>
      </c>
      <c r="AU159" s="1">
        <f t="shared" si="54"/>
        <v>0</v>
      </c>
      <c r="AV159" s="1">
        <f t="shared" si="54"/>
        <v>0</v>
      </c>
      <c r="AW159" s="1">
        <f t="shared" si="54"/>
        <v>0</v>
      </c>
      <c r="AX159" s="1">
        <f t="shared" si="54"/>
        <v>0</v>
      </c>
    </row>
    <row r="160" spans="13:50" x14ac:dyDescent="0.25">
      <c r="M160" s="49"/>
      <c r="N160" s="49"/>
      <c r="O160" s="49"/>
      <c r="P160" s="49"/>
      <c r="S160" s="12" t="s">
        <v>0</v>
      </c>
      <c r="U160" s="53">
        <f>-D42-(E42*H42)</f>
        <v>-22682.400000000001</v>
      </c>
      <c r="V160" s="53">
        <f t="shared" ref="V160:AX160" si="55">IF(V$75&lt;=$B$6,U160*(1+$B$5),0)</f>
        <v>-23362.872000000003</v>
      </c>
      <c r="W160" s="53">
        <f t="shared" si="55"/>
        <v>-24063.758160000005</v>
      </c>
      <c r="X160" s="53">
        <f t="shared" si="55"/>
        <v>-24785.670904800005</v>
      </c>
      <c r="Y160" s="53">
        <f t="shared" si="55"/>
        <v>-25529.241031944006</v>
      </c>
      <c r="Z160" s="53">
        <f t="shared" si="55"/>
        <v>-26295.118262902328</v>
      </c>
      <c r="AA160" s="53">
        <f t="shared" si="55"/>
        <v>-27083.971810789397</v>
      </c>
      <c r="AB160" s="53">
        <f t="shared" si="55"/>
        <v>-27896.49096511308</v>
      </c>
      <c r="AC160" s="53">
        <f t="shared" si="55"/>
        <v>-28733.385694066474</v>
      </c>
      <c r="AD160" s="53">
        <f t="shared" si="55"/>
        <v>-29595.387264888468</v>
      </c>
      <c r="AE160" s="53">
        <f t="shared" si="55"/>
        <v>0</v>
      </c>
      <c r="AF160" s="53">
        <f t="shared" si="55"/>
        <v>0</v>
      </c>
      <c r="AG160" s="53">
        <f t="shared" si="55"/>
        <v>0</v>
      </c>
      <c r="AH160" s="53">
        <f t="shared" si="55"/>
        <v>0</v>
      </c>
      <c r="AI160" s="53">
        <f t="shared" si="55"/>
        <v>0</v>
      </c>
      <c r="AJ160" s="53">
        <f t="shared" si="55"/>
        <v>0</v>
      </c>
      <c r="AK160" s="53">
        <f t="shared" si="55"/>
        <v>0</v>
      </c>
      <c r="AL160" s="53">
        <f t="shared" si="55"/>
        <v>0</v>
      </c>
      <c r="AM160" s="53">
        <f t="shared" si="55"/>
        <v>0</v>
      </c>
      <c r="AN160" s="53">
        <f t="shared" si="55"/>
        <v>0</v>
      </c>
      <c r="AO160" s="53">
        <f t="shared" si="55"/>
        <v>0</v>
      </c>
      <c r="AP160" s="53">
        <f t="shared" si="55"/>
        <v>0</v>
      </c>
      <c r="AQ160" s="53">
        <f t="shared" si="55"/>
        <v>0</v>
      </c>
      <c r="AR160" s="53">
        <f t="shared" si="55"/>
        <v>0</v>
      </c>
      <c r="AS160" s="53">
        <f t="shared" si="55"/>
        <v>0</v>
      </c>
      <c r="AT160" s="53">
        <f t="shared" si="55"/>
        <v>0</v>
      </c>
      <c r="AU160" s="53">
        <f t="shared" si="55"/>
        <v>0</v>
      </c>
      <c r="AV160" s="53">
        <f t="shared" si="55"/>
        <v>0</v>
      </c>
      <c r="AW160" s="53">
        <f t="shared" si="55"/>
        <v>0</v>
      </c>
      <c r="AX160" s="53">
        <f t="shared" si="55"/>
        <v>0</v>
      </c>
    </row>
    <row r="161" spans="13:50" x14ac:dyDescent="0.25">
      <c r="S161" t="s">
        <v>59</v>
      </c>
      <c r="U161" s="1">
        <f t="shared" ref="U161:AN161" si="56">SUM(U158:U160)</f>
        <v>-221582.4</v>
      </c>
      <c r="V161" s="1">
        <f t="shared" si="56"/>
        <v>-23362.872000000003</v>
      </c>
      <c r="W161" s="1">
        <f t="shared" si="56"/>
        <v>-24063.758160000005</v>
      </c>
      <c r="X161" s="1">
        <f t="shared" si="56"/>
        <v>-24785.670904800005</v>
      </c>
      <c r="Y161" s="1">
        <f t="shared" si="56"/>
        <v>-25529.241031944006</v>
      </c>
      <c r="Z161" s="1">
        <f t="shared" si="56"/>
        <v>-26295.118262902328</v>
      </c>
      <c r="AA161" s="1">
        <f t="shared" si="56"/>
        <v>-27083.971810789397</v>
      </c>
      <c r="AB161" s="1">
        <f t="shared" si="56"/>
        <v>-27896.49096511308</v>
      </c>
      <c r="AC161" s="1">
        <f t="shared" si="56"/>
        <v>-28733.385694066474</v>
      </c>
      <c r="AD161" s="1">
        <f t="shared" si="56"/>
        <v>229923.99899874825</v>
      </c>
      <c r="AE161" s="1">
        <f t="shared" si="56"/>
        <v>0</v>
      </c>
      <c r="AF161" s="1">
        <f t="shared" si="56"/>
        <v>0</v>
      </c>
      <c r="AG161" s="1">
        <f t="shared" si="56"/>
        <v>0</v>
      </c>
      <c r="AH161" s="1">
        <f t="shared" si="56"/>
        <v>0</v>
      </c>
      <c r="AI161" s="1">
        <f t="shared" si="56"/>
        <v>0</v>
      </c>
      <c r="AJ161" s="1">
        <f t="shared" si="56"/>
        <v>0</v>
      </c>
      <c r="AK161" s="1">
        <f t="shared" si="56"/>
        <v>0</v>
      </c>
      <c r="AL161" s="1">
        <f t="shared" si="56"/>
        <v>0</v>
      </c>
      <c r="AM161" s="1">
        <f t="shared" si="56"/>
        <v>0</v>
      </c>
      <c r="AN161" s="1">
        <f t="shared" si="56"/>
        <v>0</v>
      </c>
      <c r="AO161" s="1">
        <f t="shared" ref="AO161:AX161" si="57">SUM(AO158:AO160)</f>
        <v>0</v>
      </c>
      <c r="AP161" s="1">
        <f t="shared" si="57"/>
        <v>0</v>
      </c>
      <c r="AQ161" s="1">
        <f t="shared" si="57"/>
        <v>0</v>
      </c>
      <c r="AR161" s="1">
        <f t="shared" si="57"/>
        <v>0</v>
      </c>
      <c r="AS161" s="1">
        <f t="shared" si="57"/>
        <v>0</v>
      </c>
      <c r="AT161" s="1">
        <f t="shared" si="57"/>
        <v>0</v>
      </c>
      <c r="AU161" s="1">
        <f t="shared" si="57"/>
        <v>0</v>
      </c>
      <c r="AV161" s="1">
        <f t="shared" si="57"/>
        <v>0</v>
      </c>
      <c r="AW161" s="1">
        <f t="shared" si="57"/>
        <v>0</v>
      </c>
      <c r="AX161" s="1">
        <f t="shared" si="57"/>
        <v>0</v>
      </c>
    </row>
    <row r="163" spans="13:50" x14ac:dyDescent="0.25">
      <c r="Q163" t="str">
        <f>+A43</f>
        <v xml:space="preserve"> Destination M</v>
      </c>
      <c r="R163" t="str">
        <f>+B43</f>
        <v>B</v>
      </c>
      <c r="S163" t="s">
        <v>57</v>
      </c>
      <c r="U163" s="1">
        <f>-C43*(1-F43)</f>
        <v>0</v>
      </c>
      <c r="V163" s="1">
        <v>0</v>
      </c>
      <c r="W163" s="1">
        <v>0</v>
      </c>
      <c r="X163" s="1">
        <v>0</v>
      </c>
      <c r="Y163" s="1">
        <v>0</v>
      </c>
      <c r="Z163" s="1">
        <v>0</v>
      </c>
      <c r="AA163" s="1">
        <v>0</v>
      </c>
      <c r="AB163" s="1">
        <v>0</v>
      </c>
      <c r="AC163" s="1">
        <v>0</v>
      </c>
      <c r="AD163" s="1">
        <v>0</v>
      </c>
      <c r="AE163" s="1">
        <v>0</v>
      </c>
      <c r="AF163" s="1">
        <v>0</v>
      </c>
      <c r="AG163" s="1">
        <v>0</v>
      </c>
      <c r="AH163" s="1">
        <v>0</v>
      </c>
      <c r="AI163" s="1">
        <v>0</v>
      </c>
      <c r="AJ163" s="1">
        <v>0</v>
      </c>
      <c r="AK163" s="1">
        <v>0</v>
      </c>
      <c r="AL163" s="1">
        <v>0</v>
      </c>
      <c r="AM163" s="1">
        <v>0</v>
      </c>
      <c r="AN163" s="1">
        <v>0</v>
      </c>
      <c r="AO163" s="1">
        <v>0</v>
      </c>
      <c r="AP163" s="1">
        <v>0</v>
      </c>
      <c r="AQ163" s="1">
        <v>0</v>
      </c>
      <c r="AR163" s="1">
        <v>0</v>
      </c>
      <c r="AS163" s="1">
        <v>0</v>
      </c>
      <c r="AT163" s="1">
        <v>0</v>
      </c>
      <c r="AU163" s="1">
        <v>0</v>
      </c>
      <c r="AV163" s="1">
        <v>0</v>
      </c>
      <c r="AW163" s="1">
        <v>0</v>
      </c>
      <c r="AX163" s="1">
        <v>0</v>
      </c>
    </row>
    <row r="164" spans="13:50" x14ac:dyDescent="0.25">
      <c r="Q164" s="49"/>
      <c r="R164" s="49"/>
      <c r="S164" s="49" t="s">
        <v>58</v>
      </c>
      <c r="T164" s="49"/>
      <c r="U164" s="1">
        <f>-C43*F43</f>
        <v>-99450</v>
      </c>
      <c r="V164" s="1">
        <f t="shared" ref="V164:AX164" si="58">IF(V$75=$B$6,(-$U164)*IF($G43="Y",(1+$B$5)^($B$6-1),1),0)</f>
        <v>0</v>
      </c>
      <c r="W164" s="1">
        <f t="shared" si="58"/>
        <v>0</v>
      </c>
      <c r="X164" s="1">
        <f t="shared" si="58"/>
        <v>0</v>
      </c>
      <c r="Y164" s="1">
        <f t="shared" si="58"/>
        <v>0</v>
      </c>
      <c r="Z164" s="1">
        <f t="shared" si="58"/>
        <v>0</v>
      </c>
      <c r="AA164" s="1">
        <f t="shared" si="58"/>
        <v>0</v>
      </c>
      <c r="AB164" s="1">
        <f t="shared" si="58"/>
        <v>0</v>
      </c>
      <c r="AC164" s="1">
        <f t="shared" si="58"/>
        <v>0</v>
      </c>
      <c r="AD164" s="1">
        <f t="shared" si="58"/>
        <v>129759.69313181836</v>
      </c>
      <c r="AE164" s="1">
        <f t="shared" si="58"/>
        <v>0</v>
      </c>
      <c r="AF164" s="1">
        <f t="shared" si="58"/>
        <v>0</v>
      </c>
      <c r="AG164" s="1">
        <f t="shared" si="58"/>
        <v>0</v>
      </c>
      <c r="AH164" s="1">
        <f t="shared" si="58"/>
        <v>0</v>
      </c>
      <c r="AI164" s="1">
        <f t="shared" si="58"/>
        <v>0</v>
      </c>
      <c r="AJ164" s="1">
        <f t="shared" si="58"/>
        <v>0</v>
      </c>
      <c r="AK164" s="1">
        <f t="shared" si="58"/>
        <v>0</v>
      </c>
      <c r="AL164" s="1">
        <f t="shared" si="58"/>
        <v>0</v>
      </c>
      <c r="AM164" s="1">
        <f t="shared" si="58"/>
        <v>0</v>
      </c>
      <c r="AN164" s="1">
        <f t="shared" si="58"/>
        <v>0</v>
      </c>
      <c r="AO164" s="1">
        <f t="shared" si="58"/>
        <v>0</v>
      </c>
      <c r="AP164" s="1">
        <f t="shared" si="58"/>
        <v>0</v>
      </c>
      <c r="AQ164" s="1">
        <f t="shared" si="58"/>
        <v>0</v>
      </c>
      <c r="AR164" s="1">
        <f t="shared" si="58"/>
        <v>0</v>
      </c>
      <c r="AS164" s="1">
        <f t="shared" si="58"/>
        <v>0</v>
      </c>
      <c r="AT164" s="1">
        <f t="shared" si="58"/>
        <v>0</v>
      </c>
      <c r="AU164" s="1">
        <f t="shared" si="58"/>
        <v>0</v>
      </c>
      <c r="AV164" s="1">
        <f t="shared" si="58"/>
        <v>0</v>
      </c>
      <c r="AW164" s="1">
        <f t="shared" si="58"/>
        <v>0</v>
      </c>
      <c r="AX164" s="1">
        <f t="shared" si="58"/>
        <v>0</v>
      </c>
    </row>
    <row r="165" spans="13:50" x14ac:dyDescent="0.25">
      <c r="M165" s="49"/>
      <c r="N165" s="49"/>
      <c r="O165" s="49"/>
      <c r="P165" s="49"/>
      <c r="S165" s="12" t="s">
        <v>0</v>
      </c>
      <c r="U165" s="53">
        <f>-D43-(E43*H43)</f>
        <v>-11707.800000000001</v>
      </c>
      <c r="V165" s="53">
        <f t="shared" ref="V165:AX165" si="59">IF(V$75&lt;=$B$6,U165*(1+$B$5),0)</f>
        <v>-12059.034000000001</v>
      </c>
      <c r="W165" s="53">
        <f t="shared" si="59"/>
        <v>-12420.805020000002</v>
      </c>
      <c r="X165" s="53">
        <f t="shared" si="59"/>
        <v>-12793.429170600002</v>
      </c>
      <c r="Y165" s="53">
        <f t="shared" si="59"/>
        <v>-13177.232045718003</v>
      </c>
      <c r="Z165" s="53">
        <f t="shared" si="59"/>
        <v>-13572.549007089543</v>
      </c>
      <c r="AA165" s="53">
        <f t="shared" si="59"/>
        <v>-13979.725477302231</v>
      </c>
      <c r="AB165" s="53">
        <f t="shared" si="59"/>
        <v>-14399.117241621298</v>
      </c>
      <c r="AC165" s="53">
        <f t="shared" si="59"/>
        <v>-14831.090758869937</v>
      </c>
      <c r="AD165" s="53">
        <f t="shared" si="59"/>
        <v>-15276.023481636035</v>
      </c>
      <c r="AE165" s="53">
        <f t="shared" si="59"/>
        <v>0</v>
      </c>
      <c r="AF165" s="53">
        <f t="shared" si="59"/>
        <v>0</v>
      </c>
      <c r="AG165" s="53">
        <f t="shared" si="59"/>
        <v>0</v>
      </c>
      <c r="AH165" s="53">
        <f t="shared" si="59"/>
        <v>0</v>
      </c>
      <c r="AI165" s="53">
        <f t="shared" si="59"/>
        <v>0</v>
      </c>
      <c r="AJ165" s="53">
        <f t="shared" si="59"/>
        <v>0</v>
      </c>
      <c r="AK165" s="53">
        <f t="shared" si="59"/>
        <v>0</v>
      </c>
      <c r="AL165" s="53">
        <f t="shared" si="59"/>
        <v>0</v>
      </c>
      <c r="AM165" s="53">
        <f t="shared" si="59"/>
        <v>0</v>
      </c>
      <c r="AN165" s="53">
        <f t="shared" si="59"/>
        <v>0</v>
      </c>
      <c r="AO165" s="53">
        <f t="shared" si="59"/>
        <v>0</v>
      </c>
      <c r="AP165" s="53">
        <f t="shared" si="59"/>
        <v>0</v>
      </c>
      <c r="AQ165" s="53">
        <f t="shared" si="59"/>
        <v>0</v>
      </c>
      <c r="AR165" s="53">
        <f t="shared" si="59"/>
        <v>0</v>
      </c>
      <c r="AS165" s="53">
        <f t="shared" si="59"/>
        <v>0</v>
      </c>
      <c r="AT165" s="53">
        <f t="shared" si="59"/>
        <v>0</v>
      </c>
      <c r="AU165" s="53">
        <f t="shared" si="59"/>
        <v>0</v>
      </c>
      <c r="AV165" s="53">
        <f t="shared" si="59"/>
        <v>0</v>
      </c>
      <c r="AW165" s="53">
        <f t="shared" si="59"/>
        <v>0</v>
      </c>
      <c r="AX165" s="53">
        <f t="shared" si="59"/>
        <v>0</v>
      </c>
    </row>
    <row r="166" spans="13:50" x14ac:dyDescent="0.25">
      <c r="S166" t="s">
        <v>59</v>
      </c>
      <c r="U166" s="1">
        <f t="shared" ref="U166:AN166" si="60">SUM(U163:U165)</f>
        <v>-111157.8</v>
      </c>
      <c r="V166" s="1">
        <f t="shared" si="60"/>
        <v>-12059.034000000001</v>
      </c>
      <c r="W166" s="1">
        <f t="shared" si="60"/>
        <v>-12420.805020000002</v>
      </c>
      <c r="X166" s="1">
        <f t="shared" si="60"/>
        <v>-12793.429170600002</v>
      </c>
      <c r="Y166" s="1">
        <f t="shared" si="60"/>
        <v>-13177.232045718003</v>
      </c>
      <c r="Z166" s="1">
        <f t="shared" si="60"/>
        <v>-13572.549007089543</v>
      </c>
      <c r="AA166" s="1">
        <f t="shared" si="60"/>
        <v>-13979.725477302231</v>
      </c>
      <c r="AB166" s="1">
        <f t="shared" si="60"/>
        <v>-14399.117241621298</v>
      </c>
      <c r="AC166" s="1">
        <f t="shared" si="60"/>
        <v>-14831.090758869937</v>
      </c>
      <c r="AD166" s="1">
        <f t="shared" si="60"/>
        <v>114483.66965018233</v>
      </c>
      <c r="AE166" s="1">
        <f t="shared" si="60"/>
        <v>0</v>
      </c>
      <c r="AF166" s="1">
        <f t="shared" si="60"/>
        <v>0</v>
      </c>
      <c r="AG166" s="1">
        <f t="shared" si="60"/>
        <v>0</v>
      </c>
      <c r="AH166" s="1">
        <f t="shared" si="60"/>
        <v>0</v>
      </c>
      <c r="AI166" s="1">
        <f t="shared" si="60"/>
        <v>0</v>
      </c>
      <c r="AJ166" s="1">
        <f t="shared" si="60"/>
        <v>0</v>
      </c>
      <c r="AK166" s="1">
        <f t="shared" si="60"/>
        <v>0</v>
      </c>
      <c r="AL166" s="1">
        <f t="shared" si="60"/>
        <v>0</v>
      </c>
      <c r="AM166" s="1">
        <f t="shared" si="60"/>
        <v>0</v>
      </c>
      <c r="AN166" s="1">
        <f t="shared" si="60"/>
        <v>0</v>
      </c>
      <c r="AO166" s="1">
        <f t="shared" ref="AO166:AX166" si="61">SUM(AO163:AO165)</f>
        <v>0</v>
      </c>
      <c r="AP166" s="1">
        <f t="shared" si="61"/>
        <v>0</v>
      </c>
      <c r="AQ166" s="1">
        <f t="shared" si="61"/>
        <v>0</v>
      </c>
      <c r="AR166" s="1">
        <f t="shared" si="61"/>
        <v>0</v>
      </c>
      <c r="AS166" s="1">
        <f t="shared" si="61"/>
        <v>0</v>
      </c>
      <c r="AT166" s="1">
        <f t="shared" si="61"/>
        <v>0</v>
      </c>
      <c r="AU166" s="1">
        <f t="shared" si="61"/>
        <v>0</v>
      </c>
      <c r="AV166" s="1">
        <f t="shared" si="61"/>
        <v>0</v>
      </c>
      <c r="AW166" s="1">
        <f t="shared" si="61"/>
        <v>0</v>
      </c>
      <c r="AX166" s="1">
        <f t="shared" si="61"/>
        <v>0</v>
      </c>
    </row>
    <row r="168" spans="13:50" x14ac:dyDescent="0.25">
      <c r="Q168" t="str">
        <f>+A44</f>
        <v xml:space="preserve"> Destination M</v>
      </c>
      <c r="R168" t="str">
        <f>+B44</f>
        <v>C</v>
      </c>
      <c r="S168" t="s">
        <v>57</v>
      </c>
      <c r="U168" s="1">
        <f>-C44*(1-F44)</f>
        <v>0</v>
      </c>
      <c r="V168" s="1">
        <v>0</v>
      </c>
      <c r="W168" s="1">
        <v>0</v>
      </c>
      <c r="X168" s="1">
        <v>0</v>
      </c>
      <c r="Y168" s="1">
        <v>0</v>
      </c>
      <c r="Z168" s="1">
        <v>0</v>
      </c>
      <c r="AA168" s="1">
        <v>0</v>
      </c>
      <c r="AB168" s="1">
        <v>0</v>
      </c>
      <c r="AC168" s="1">
        <v>0</v>
      </c>
      <c r="AD168" s="1">
        <v>0</v>
      </c>
      <c r="AE168" s="1">
        <v>0</v>
      </c>
      <c r="AF168" s="1">
        <v>0</v>
      </c>
      <c r="AG168" s="1">
        <v>0</v>
      </c>
      <c r="AH168" s="1">
        <v>0</v>
      </c>
      <c r="AI168" s="1">
        <v>0</v>
      </c>
      <c r="AJ168" s="1">
        <v>0</v>
      </c>
      <c r="AK168" s="1">
        <v>0</v>
      </c>
      <c r="AL168" s="1">
        <v>0</v>
      </c>
      <c r="AM168" s="1">
        <v>0</v>
      </c>
      <c r="AN168" s="1">
        <v>0</v>
      </c>
      <c r="AO168" s="1">
        <v>0</v>
      </c>
      <c r="AP168" s="1">
        <v>0</v>
      </c>
      <c r="AQ168" s="1">
        <v>0</v>
      </c>
      <c r="AR168" s="1">
        <v>0</v>
      </c>
      <c r="AS168" s="1">
        <v>0</v>
      </c>
      <c r="AT168" s="1">
        <v>0</v>
      </c>
      <c r="AU168" s="1">
        <v>0</v>
      </c>
      <c r="AV168" s="1">
        <v>0</v>
      </c>
      <c r="AW168" s="1">
        <v>0</v>
      </c>
      <c r="AX168" s="1">
        <v>0</v>
      </c>
    </row>
    <row r="169" spans="13:50" x14ac:dyDescent="0.25">
      <c r="Q169" s="49"/>
      <c r="R169" s="49"/>
      <c r="S169" s="49" t="s">
        <v>58</v>
      </c>
      <c r="T169" s="49"/>
      <c r="U169" s="1">
        <f>-C44*F44</f>
        <v>-139230</v>
      </c>
      <c r="V169" s="1">
        <f t="shared" ref="V169:AX169" si="62">IF(V$75=$B$6,(-$U169)*IF($G44="Y",(1+$B$5)^($B$6-1),1),0)</f>
        <v>0</v>
      </c>
      <c r="W169" s="1">
        <f t="shared" si="62"/>
        <v>0</v>
      </c>
      <c r="X169" s="1">
        <f t="shared" si="62"/>
        <v>0</v>
      </c>
      <c r="Y169" s="1">
        <f t="shared" si="62"/>
        <v>0</v>
      </c>
      <c r="Z169" s="1">
        <f t="shared" si="62"/>
        <v>0</v>
      </c>
      <c r="AA169" s="1">
        <f t="shared" si="62"/>
        <v>0</v>
      </c>
      <c r="AB169" s="1">
        <f t="shared" si="62"/>
        <v>0</v>
      </c>
      <c r="AC169" s="1">
        <f t="shared" si="62"/>
        <v>0</v>
      </c>
      <c r="AD169" s="1">
        <f t="shared" si="62"/>
        <v>181663.57038454572</v>
      </c>
      <c r="AE169" s="1">
        <f t="shared" si="62"/>
        <v>0</v>
      </c>
      <c r="AF169" s="1">
        <f t="shared" si="62"/>
        <v>0</v>
      </c>
      <c r="AG169" s="1">
        <f t="shared" si="62"/>
        <v>0</v>
      </c>
      <c r="AH169" s="1">
        <f t="shared" si="62"/>
        <v>0</v>
      </c>
      <c r="AI169" s="1">
        <f t="shared" si="62"/>
        <v>0</v>
      </c>
      <c r="AJ169" s="1">
        <f t="shared" si="62"/>
        <v>0</v>
      </c>
      <c r="AK169" s="1">
        <f t="shared" si="62"/>
        <v>0</v>
      </c>
      <c r="AL169" s="1">
        <f t="shared" si="62"/>
        <v>0</v>
      </c>
      <c r="AM169" s="1">
        <f t="shared" si="62"/>
        <v>0</v>
      </c>
      <c r="AN169" s="1">
        <f t="shared" si="62"/>
        <v>0</v>
      </c>
      <c r="AO169" s="1">
        <f t="shared" si="62"/>
        <v>0</v>
      </c>
      <c r="AP169" s="1">
        <f t="shared" si="62"/>
        <v>0</v>
      </c>
      <c r="AQ169" s="1">
        <f t="shared" si="62"/>
        <v>0</v>
      </c>
      <c r="AR169" s="1">
        <f t="shared" si="62"/>
        <v>0</v>
      </c>
      <c r="AS169" s="1">
        <f t="shared" si="62"/>
        <v>0</v>
      </c>
      <c r="AT169" s="1">
        <f t="shared" si="62"/>
        <v>0</v>
      </c>
      <c r="AU169" s="1">
        <f t="shared" si="62"/>
        <v>0</v>
      </c>
      <c r="AV169" s="1">
        <f t="shared" si="62"/>
        <v>0</v>
      </c>
      <c r="AW169" s="1">
        <f t="shared" si="62"/>
        <v>0</v>
      </c>
      <c r="AX169" s="1">
        <f t="shared" si="62"/>
        <v>0</v>
      </c>
    </row>
    <row r="170" spans="13:50" x14ac:dyDescent="0.25">
      <c r="M170" s="49"/>
      <c r="N170" s="49"/>
      <c r="O170" s="49"/>
      <c r="P170" s="49"/>
      <c r="S170" s="12" t="s">
        <v>0</v>
      </c>
      <c r="U170" s="53">
        <f>-D44-(E44*H44)</f>
        <v>-19609.2</v>
      </c>
      <c r="V170" s="53">
        <f t="shared" ref="V170:AX170" si="63">IF(V$75&lt;=$B$6,U170*(1+$B$5),0)</f>
        <v>-20197.476000000002</v>
      </c>
      <c r="W170" s="53">
        <f t="shared" si="63"/>
        <v>-20803.400280000002</v>
      </c>
      <c r="X170" s="53">
        <f t="shared" si="63"/>
        <v>-21427.502288400003</v>
      </c>
      <c r="Y170" s="53">
        <f t="shared" si="63"/>
        <v>-22070.327357052003</v>
      </c>
      <c r="Z170" s="53">
        <f t="shared" si="63"/>
        <v>-22732.437177763564</v>
      </c>
      <c r="AA170" s="53">
        <f t="shared" si="63"/>
        <v>-23414.410293096473</v>
      </c>
      <c r="AB170" s="53">
        <f t="shared" si="63"/>
        <v>-24116.842601889366</v>
      </c>
      <c r="AC170" s="53">
        <f t="shared" si="63"/>
        <v>-24840.347879946046</v>
      </c>
      <c r="AD170" s="53">
        <f t="shared" si="63"/>
        <v>-25585.558316344428</v>
      </c>
      <c r="AE170" s="53">
        <f t="shared" si="63"/>
        <v>0</v>
      </c>
      <c r="AF170" s="53">
        <f t="shared" si="63"/>
        <v>0</v>
      </c>
      <c r="AG170" s="53">
        <f t="shared" si="63"/>
        <v>0</v>
      </c>
      <c r="AH170" s="53">
        <f t="shared" si="63"/>
        <v>0</v>
      </c>
      <c r="AI170" s="53">
        <f t="shared" si="63"/>
        <v>0</v>
      </c>
      <c r="AJ170" s="53">
        <f t="shared" si="63"/>
        <v>0</v>
      </c>
      <c r="AK170" s="53">
        <f t="shared" si="63"/>
        <v>0</v>
      </c>
      <c r="AL170" s="53">
        <f t="shared" si="63"/>
        <v>0</v>
      </c>
      <c r="AM170" s="53">
        <f t="shared" si="63"/>
        <v>0</v>
      </c>
      <c r="AN170" s="53">
        <f t="shared" si="63"/>
        <v>0</v>
      </c>
      <c r="AO170" s="53">
        <f t="shared" si="63"/>
        <v>0</v>
      </c>
      <c r="AP170" s="53">
        <f t="shared" si="63"/>
        <v>0</v>
      </c>
      <c r="AQ170" s="53">
        <f t="shared" si="63"/>
        <v>0</v>
      </c>
      <c r="AR170" s="53">
        <f t="shared" si="63"/>
        <v>0</v>
      </c>
      <c r="AS170" s="53">
        <f t="shared" si="63"/>
        <v>0</v>
      </c>
      <c r="AT170" s="53">
        <f t="shared" si="63"/>
        <v>0</v>
      </c>
      <c r="AU170" s="53">
        <f t="shared" si="63"/>
        <v>0</v>
      </c>
      <c r="AV170" s="53">
        <f t="shared" si="63"/>
        <v>0</v>
      </c>
      <c r="AW170" s="53">
        <f t="shared" si="63"/>
        <v>0</v>
      </c>
      <c r="AX170" s="53">
        <f t="shared" si="63"/>
        <v>0</v>
      </c>
    </row>
    <row r="171" spans="13:50" x14ac:dyDescent="0.25">
      <c r="S171" t="s">
        <v>59</v>
      </c>
      <c r="U171" s="1">
        <f t="shared" ref="U171:AN171" si="64">SUM(U168:U170)</f>
        <v>-158839.20000000001</v>
      </c>
      <c r="V171" s="1">
        <f t="shared" si="64"/>
        <v>-20197.476000000002</v>
      </c>
      <c r="W171" s="1">
        <f t="shared" si="64"/>
        <v>-20803.400280000002</v>
      </c>
      <c r="X171" s="1">
        <f t="shared" si="64"/>
        <v>-21427.502288400003</v>
      </c>
      <c r="Y171" s="1">
        <f t="shared" si="64"/>
        <v>-22070.327357052003</v>
      </c>
      <c r="Z171" s="1">
        <f t="shared" si="64"/>
        <v>-22732.437177763564</v>
      </c>
      <c r="AA171" s="1">
        <f t="shared" si="64"/>
        <v>-23414.410293096473</v>
      </c>
      <c r="AB171" s="1">
        <f t="shared" si="64"/>
        <v>-24116.842601889366</v>
      </c>
      <c r="AC171" s="1">
        <f t="shared" si="64"/>
        <v>-24840.347879946046</v>
      </c>
      <c r="AD171" s="1">
        <f t="shared" si="64"/>
        <v>156078.01206820129</v>
      </c>
      <c r="AE171" s="1">
        <f t="shared" si="64"/>
        <v>0</v>
      </c>
      <c r="AF171" s="1">
        <f t="shared" si="64"/>
        <v>0</v>
      </c>
      <c r="AG171" s="1">
        <f t="shared" si="64"/>
        <v>0</v>
      </c>
      <c r="AH171" s="1">
        <f t="shared" si="64"/>
        <v>0</v>
      </c>
      <c r="AI171" s="1">
        <f t="shared" si="64"/>
        <v>0</v>
      </c>
      <c r="AJ171" s="1">
        <f t="shared" si="64"/>
        <v>0</v>
      </c>
      <c r="AK171" s="1">
        <f t="shared" si="64"/>
        <v>0</v>
      </c>
      <c r="AL171" s="1">
        <f t="shared" si="64"/>
        <v>0</v>
      </c>
      <c r="AM171" s="1">
        <f t="shared" si="64"/>
        <v>0</v>
      </c>
      <c r="AN171" s="1">
        <f t="shared" si="64"/>
        <v>0</v>
      </c>
      <c r="AO171" s="1">
        <f t="shared" ref="AO171:AX171" si="65">SUM(AO168:AO170)</f>
        <v>0</v>
      </c>
      <c r="AP171" s="1">
        <f t="shared" si="65"/>
        <v>0</v>
      </c>
      <c r="AQ171" s="1">
        <f t="shared" si="65"/>
        <v>0</v>
      </c>
      <c r="AR171" s="1">
        <f t="shared" si="65"/>
        <v>0</v>
      </c>
      <c r="AS171" s="1">
        <f t="shared" si="65"/>
        <v>0</v>
      </c>
      <c r="AT171" s="1">
        <f t="shared" si="65"/>
        <v>0</v>
      </c>
      <c r="AU171" s="1">
        <f t="shared" si="65"/>
        <v>0</v>
      </c>
      <c r="AV171" s="1">
        <f t="shared" si="65"/>
        <v>0</v>
      </c>
      <c r="AW171" s="1">
        <f t="shared" si="65"/>
        <v>0</v>
      </c>
      <c r="AX171" s="1">
        <f t="shared" si="65"/>
        <v>0</v>
      </c>
    </row>
    <row r="173" spans="13:50" x14ac:dyDescent="0.25">
      <c r="Q173">
        <f>+A56</f>
        <v>0</v>
      </c>
      <c r="R173">
        <f>+B56</f>
        <v>0</v>
      </c>
      <c r="S173" t="s">
        <v>57</v>
      </c>
      <c r="U173" s="1">
        <f>-C56*(1-F56)</f>
        <v>0</v>
      </c>
      <c r="V173" s="1">
        <v>0</v>
      </c>
      <c r="W173" s="1">
        <v>0</v>
      </c>
      <c r="X173" s="1">
        <v>0</v>
      </c>
      <c r="Y173" s="1">
        <v>0</v>
      </c>
      <c r="Z173" s="1">
        <v>0</v>
      </c>
      <c r="AA173" s="1">
        <v>0</v>
      </c>
      <c r="AB173" s="1">
        <v>0</v>
      </c>
      <c r="AC173" s="1">
        <v>0</v>
      </c>
      <c r="AD173" s="1">
        <v>0</v>
      </c>
      <c r="AE173" s="1">
        <v>0</v>
      </c>
      <c r="AF173" s="1">
        <v>0</v>
      </c>
      <c r="AG173" s="1">
        <v>0</v>
      </c>
      <c r="AH173" s="1">
        <v>0</v>
      </c>
      <c r="AI173" s="1">
        <v>0</v>
      </c>
      <c r="AJ173" s="1">
        <v>0</v>
      </c>
      <c r="AK173" s="1">
        <v>0</v>
      </c>
      <c r="AL173" s="1">
        <v>0</v>
      </c>
      <c r="AM173" s="1">
        <v>0</v>
      </c>
      <c r="AN173" s="1">
        <v>0</v>
      </c>
      <c r="AO173" s="1">
        <v>0</v>
      </c>
      <c r="AP173" s="1">
        <v>0</v>
      </c>
      <c r="AQ173" s="1">
        <v>0</v>
      </c>
      <c r="AR173" s="1">
        <v>0</v>
      </c>
      <c r="AS173" s="1">
        <v>0</v>
      </c>
      <c r="AT173" s="1">
        <v>0</v>
      </c>
      <c r="AU173" s="1">
        <v>0</v>
      </c>
      <c r="AV173" s="1">
        <v>0</v>
      </c>
      <c r="AW173" s="1">
        <v>0</v>
      </c>
      <c r="AX173" s="1">
        <v>0</v>
      </c>
    </row>
    <row r="174" spans="13:50" x14ac:dyDescent="0.25">
      <c r="Q174" s="49"/>
      <c r="R174" s="49"/>
      <c r="S174" s="49" t="s">
        <v>58</v>
      </c>
      <c r="T174" s="49"/>
      <c r="U174" s="1">
        <f>-C56*F56</f>
        <v>0</v>
      </c>
      <c r="V174" s="1">
        <f t="shared" ref="V174:AX174" si="66">IF(V$75=$B$6,(-$U174)*IF($G56="Y",(1+$B$5)^($B$6-1),1),0)</f>
        <v>0</v>
      </c>
      <c r="W174" s="1">
        <f t="shared" si="66"/>
        <v>0</v>
      </c>
      <c r="X174" s="1">
        <f t="shared" si="66"/>
        <v>0</v>
      </c>
      <c r="Y174" s="1">
        <f t="shared" si="66"/>
        <v>0</v>
      </c>
      <c r="Z174" s="1">
        <f t="shared" si="66"/>
        <v>0</v>
      </c>
      <c r="AA174" s="1">
        <f t="shared" si="66"/>
        <v>0</v>
      </c>
      <c r="AB174" s="1">
        <f t="shared" si="66"/>
        <v>0</v>
      </c>
      <c r="AC174" s="1">
        <f t="shared" si="66"/>
        <v>0</v>
      </c>
      <c r="AD174" s="1">
        <f t="shared" si="66"/>
        <v>0</v>
      </c>
      <c r="AE174" s="1">
        <f t="shared" si="66"/>
        <v>0</v>
      </c>
      <c r="AF174" s="1">
        <f t="shared" si="66"/>
        <v>0</v>
      </c>
      <c r="AG174" s="1">
        <f t="shared" si="66"/>
        <v>0</v>
      </c>
      <c r="AH174" s="1">
        <f t="shared" si="66"/>
        <v>0</v>
      </c>
      <c r="AI174" s="1">
        <f t="shared" si="66"/>
        <v>0</v>
      </c>
      <c r="AJ174" s="1">
        <f t="shared" si="66"/>
        <v>0</v>
      </c>
      <c r="AK174" s="1">
        <f t="shared" si="66"/>
        <v>0</v>
      </c>
      <c r="AL174" s="1">
        <f t="shared" si="66"/>
        <v>0</v>
      </c>
      <c r="AM174" s="1">
        <f t="shared" si="66"/>
        <v>0</v>
      </c>
      <c r="AN174" s="1">
        <f t="shared" si="66"/>
        <v>0</v>
      </c>
      <c r="AO174" s="1">
        <f t="shared" si="66"/>
        <v>0</v>
      </c>
      <c r="AP174" s="1">
        <f t="shared" si="66"/>
        <v>0</v>
      </c>
      <c r="AQ174" s="1">
        <f t="shared" si="66"/>
        <v>0</v>
      </c>
      <c r="AR174" s="1">
        <f t="shared" si="66"/>
        <v>0</v>
      </c>
      <c r="AS174" s="1">
        <f t="shared" si="66"/>
        <v>0</v>
      </c>
      <c r="AT174" s="1">
        <f t="shared" si="66"/>
        <v>0</v>
      </c>
      <c r="AU174" s="1">
        <f t="shared" si="66"/>
        <v>0</v>
      </c>
      <c r="AV174" s="1">
        <f t="shared" si="66"/>
        <v>0</v>
      </c>
      <c r="AW174" s="1">
        <f t="shared" si="66"/>
        <v>0</v>
      </c>
      <c r="AX174" s="1">
        <f t="shared" si="66"/>
        <v>0</v>
      </c>
    </row>
    <row r="175" spans="13:50" x14ac:dyDescent="0.25">
      <c r="M175" s="49"/>
      <c r="N175" s="49"/>
      <c r="O175" s="49"/>
      <c r="P175" s="49"/>
      <c r="S175" s="12" t="s">
        <v>0</v>
      </c>
      <c r="U175" s="53">
        <f>-D56-(E56*H56)</f>
        <v>0</v>
      </c>
      <c r="V175" s="53">
        <f t="shared" ref="V175:AX175" si="67">IF(V$75&lt;=$B$6,U175*(1+$B$5),0)</f>
        <v>0</v>
      </c>
      <c r="W175" s="53">
        <f t="shared" si="67"/>
        <v>0</v>
      </c>
      <c r="X175" s="53">
        <f t="shared" si="67"/>
        <v>0</v>
      </c>
      <c r="Y175" s="53">
        <f t="shared" si="67"/>
        <v>0</v>
      </c>
      <c r="Z175" s="53">
        <f t="shared" si="67"/>
        <v>0</v>
      </c>
      <c r="AA175" s="53">
        <f t="shared" si="67"/>
        <v>0</v>
      </c>
      <c r="AB175" s="53">
        <f t="shared" si="67"/>
        <v>0</v>
      </c>
      <c r="AC175" s="53">
        <f t="shared" si="67"/>
        <v>0</v>
      </c>
      <c r="AD175" s="53">
        <f t="shared" si="67"/>
        <v>0</v>
      </c>
      <c r="AE175" s="53">
        <f t="shared" si="67"/>
        <v>0</v>
      </c>
      <c r="AF175" s="53">
        <f t="shared" si="67"/>
        <v>0</v>
      </c>
      <c r="AG175" s="53">
        <f t="shared" si="67"/>
        <v>0</v>
      </c>
      <c r="AH175" s="53">
        <f t="shared" si="67"/>
        <v>0</v>
      </c>
      <c r="AI175" s="53">
        <f t="shared" si="67"/>
        <v>0</v>
      </c>
      <c r="AJ175" s="53">
        <f t="shared" si="67"/>
        <v>0</v>
      </c>
      <c r="AK175" s="53">
        <f t="shared" si="67"/>
        <v>0</v>
      </c>
      <c r="AL175" s="53">
        <f t="shared" si="67"/>
        <v>0</v>
      </c>
      <c r="AM175" s="53">
        <f t="shared" si="67"/>
        <v>0</v>
      </c>
      <c r="AN175" s="53">
        <f t="shared" si="67"/>
        <v>0</v>
      </c>
      <c r="AO175" s="53">
        <f t="shared" si="67"/>
        <v>0</v>
      </c>
      <c r="AP175" s="53">
        <f t="shared" si="67"/>
        <v>0</v>
      </c>
      <c r="AQ175" s="53">
        <f t="shared" si="67"/>
        <v>0</v>
      </c>
      <c r="AR175" s="53">
        <f t="shared" si="67"/>
        <v>0</v>
      </c>
      <c r="AS175" s="53">
        <f t="shared" si="67"/>
        <v>0</v>
      </c>
      <c r="AT175" s="53">
        <f t="shared" si="67"/>
        <v>0</v>
      </c>
      <c r="AU175" s="53">
        <f t="shared" si="67"/>
        <v>0</v>
      </c>
      <c r="AV175" s="53">
        <f t="shared" si="67"/>
        <v>0</v>
      </c>
      <c r="AW175" s="53">
        <f t="shared" si="67"/>
        <v>0</v>
      </c>
      <c r="AX175" s="53">
        <f t="shared" si="67"/>
        <v>0</v>
      </c>
    </row>
    <row r="176" spans="13:50" x14ac:dyDescent="0.25">
      <c r="S176" t="s">
        <v>59</v>
      </c>
      <c r="U176" s="1">
        <f t="shared" ref="U176:AN176" si="68">SUM(U173:U175)</f>
        <v>0</v>
      </c>
      <c r="V176" s="1">
        <f t="shared" si="68"/>
        <v>0</v>
      </c>
      <c r="W176" s="1">
        <f t="shared" si="68"/>
        <v>0</v>
      </c>
      <c r="X176" s="1">
        <f t="shared" si="68"/>
        <v>0</v>
      </c>
      <c r="Y176" s="1">
        <f t="shared" si="68"/>
        <v>0</v>
      </c>
      <c r="Z176" s="1">
        <f t="shared" si="68"/>
        <v>0</v>
      </c>
      <c r="AA176" s="1">
        <f t="shared" si="68"/>
        <v>0</v>
      </c>
      <c r="AB176" s="1">
        <f t="shared" si="68"/>
        <v>0</v>
      </c>
      <c r="AC176" s="1">
        <f t="shared" si="68"/>
        <v>0</v>
      </c>
      <c r="AD176" s="1">
        <f t="shared" si="68"/>
        <v>0</v>
      </c>
      <c r="AE176" s="1">
        <f t="shared" si="68"/>
        <v>0</v>
      </c>
      <c r="AF176" s="1">
        <f t="shared" si="68"/>
        <v>0</v>
      </c>
      <c r="AG176" s="1">
        <f t="shared" si="68"/>
        <v>0</v>
      </c>
      <c r="AH176" s="1">
        <f t="shared" si="68"/>
        <v>0</v>
      </c>
      <c r="AI176" s="1">
        <f t="shared" si="68"/>
        <v>0</v>
      </c>
      <c r="AJ176" s="1">
        <f t="shared" si="68"/>
        <v>0</v>
      </c>
      <c r="AK176" s="1">
        <f t="shared" si="68"/>
        <v>0</v>
      </c>
      <c r="AL176" s="1">
        <f t="shared" si="68"/>
        <v>0</v>
      </c>
      <c r="AM176" s="1">
        <f t="shared" si="68"/>
        <v>0</v>
      </c>
      <c r="AN176" s="1">
        <f t="shared" si="68"/>
        <v>0</v>
      </c>
      <c r="AO176" s="1">
        <f t="shared" ref="AO176:AX176" si="69">SUM(AO173:AO175)</f>
        <v>0</v>
      </c>
      <c r="AP176" s="1">
        <f t="shared" si="69"/>
        <v>0</v>
      </c>
      <c r="AQ176" s="1">
        <f t="shared" si="69"/>
        <v>0</v>
      </c>
      <c r="AR176" s="1">
        <f t="shared" si="69"/>
        <v>0</v>
      </c>
      <c r="AS176" s="1">
        <f t="shared" si="69"/>
        <v>0</v>
      </c>
      <c r="AT176" s="1">
        <f t="shared" si="69"/>
        <v>0</v>
      </c>
      <c r="AU176" s="1">
        <f t="shared" si="69"/>
        <v>0</v>
      </c>
      <c r="AV176" s="1">
        <f t="shared" si="69"/>
        <v>0</v>
      </c>
      <c r="AW176" s="1">
        <f t="shared" si="69"/>
        <v>0</v>
      </c>
      <c r="AX176" s="1">
        <f t="shared" si="69"/>
        <v>0</v>
      </c>
    </row>
    <row r="178" spans="13:50" x14ac:dyDescent="0.25">
      <c r="Q178">
        <f>+A57</f>
        <v>0</v>
      </c>
      <c r="R178">
        <f>+B57</f>
        <v>0</v>
      </c>
      <c r="S178" t="s">
        <v>57</v>
      </c>
      <c r="U178" s="1">
        <f>-C57*(1-F57)</f>
        <v>0</v>
      </c>
      <c r="V178" s="1">
        <v>0</v>
      </c>
      <c r="W178" s="1">
        <v>0</v>
      </c>
      <c r="X178" s="1">
        <v>0</v>
      </c>
      <c r="Y178" s="1">
        <v>0</v>
      </c>
      <c r="Z178" s="1">
        <v>0</v>
      </c>
      <c r="AA178" s="1">
        <v>0</v>
      </c>
      <c r="AB178" s="1">
        <v>0</v>
      </c>
      <c r="AC178" s="1">
        <v>0</v>
      </c>
      <c r="AD178" s="1">
        <v>0</v>
      </c>
      <c r="AE178" s="1">
        <v>0</v>
      </c>
      <c r="AF178" s="1">
        <v>0</v>
      </c>
      <c r="AG178" s="1">
        <v>0</v>
      </c>
      <c r="AH178" s="1">
        <v>0</v>
      </c>
      <c r="AI178" s="1">
        <v>0</v>
      </c>
      <c r="AJ178" s="1">
        <v>0</v>
      </c>
      <c r="AK178" s="1">
        <v>0</v>
      </c>
      <c r="AL178" s="1">
        <v>0</v>
      </c>
      <c r="AM178" s="1">
        <v>0</v>
      </c>
      <c r="AN178" s="1">
        <v>0</v>
      </c>
      <c r="AO178" s="1">
        <v>0</v>
      </c>
      <c r="AP178" s="1">
        <v>0</v>
      </c>
      <c r="AQ178" s="1">
        <v>0</v>
      </c>
      <c r="AR178" s="1">
        <v>0</v>
      </c>
      <c r="AS178" s="1">
        <v>0</v>
      </c>
      <c r="AT178" s="1">
        <v>0</v>
      </c>
      <c r="AU178" s="1">
        <v>0</v>
      </c>
      <c r="AV178" s="1">
        <v>0</v>
      </c>
      <c r="AW178" s="1">
        <v>0</v>
      </c>
      <c r="AX178" s="1">
        <v>0</v>
      </c>
    </row>
    <row r="179" spans="13:50" x14ac:dyDescent="0.25">
      <c r="Q179" s="49"/>
      <c r="R179" s="49"/>
      <c r="S179" s="49" t="s">
        <v>58</v>
      </c>
      <c r="T179" s="49"/>
      <c r="U179" s="1">
        <f>-C57*F57</f>
        <v>0</v>
      </c>
      <c r="V179" s="1">
        <f t="shared" ref="V179:AX179" si="70">IF(V$75=$B$6,(-$U179)*IF($G57="Y",(1+$B$5)^($B$6-1),1),0)</f>
        <v>0</v>
      </c>
      <c r="W179" s="1">
        <f t="shared" si="70"/>
        <v>0</v>
      </c>
      <c r="X179" s="1">
        <f t="shared" si="70"/>
        <v>0</v>
      </c>
      <c r="Y179" s="1">
        <f t="shared" si="70"/>
        <v>0</v>
      </c>
      <c r="Z179" s="1">
        <f t="shared" si="70"/>
        <v>0</v>
      </c>
      <c r="AA179" s="1">
        <f t="shared" si="70"/>
        <v>0</v>
      </c>
      <c r="AB179" s="1">
        <f t="shared" si="70"/>
        <v>0</v>
      </c>
      <c r="AC179" s="1">
        <f t="shared" si="70"/>
        <v>0</v>
      </c>
      <c r="AD179" s="1">
        <f t="shared" si="70"/>
        <v>0</v>
      </c>
      <c r="AE179" s="1">
        <f t="shared" si="70"/>
        <v>0</v>
      </c>
      <c r="AF179" s="1">
        <f t="shared" si="70"/>
        <v>0</v>
      </c>
      <c r="AG179" s="1">
        <f t="shared" si="70"/>
        <v>0</v>
      </c>
      <c r="AH179" s="1">
        <f t="shared" si="70"/>
        <v>0</v>
      </c>
      <c r="AI179" s="1">
        <f t="shared" si="70"/>
        <v>0</v>
      </c>
      <c r="AJ179" s="1">
        <f t="shared" si="70"/>
        <v>0</v>
      </c>
      <c r="AK179" s="1">
        <f t="shared" si="70"/>
        <v>0</v>
      </c>
      <c r="AL179" s="1">
        <f t="shared" si="70"/>
        <v>0</v>
      </c>
      <c r="AM179" s="1">
        <f t="shared" si="70"/>
        <v>0</v>
      </c>
      <c r="AN179" s="1">
        <f t="shared" si="70"/>
        <v>0</v>
      </c>
      <c r="AO179" s="1">
        <f t="shared" si="70"/>
        <v>0</v>
      </c>
      <c r="AP179" s="1">
        <f t="shared" si="70"/>
        <v>0</v>
      </c>
      <c r="AQ179" s="1">
        <f t="shared" si="70"/>
        <v>0</v>
      </c>
      <c r="AR179" s="1">
        <f t="shared" si="70"/>
        <v>0</v>
      </c>
      <c r="AS179" s="1">
        <f t="shared" si="70"/>
        <v>0</v>
      </c>
      <c r="AT179" s="1">
        <f t="shared" si="70"/>
        <v>0</v>
      </c>
      <c r="AU179" s="1">
        <f t="shared" si="70"/>
        <v>0</v>
      </c>
      <c r="AV179" s="1">
        <f t="shared" si="70"/>
        <v>0</v>
      </c>
      <c r="AW179" s="1">
        <f t="shared" si="70"/>
        <v>0</v>
      </c>
      <c r="AX179" s="1">
        <f t="shared" si="70"/>
        <v>0</v>
      </c>
    </row>
    <row r="180" spans="13:50" x14ac:dyDescent="0.25">
      <c r="M180" s="49"/>
      <c r="N180" s="49"/>
      <c r="O180" s="49"/>
      <c r="P180" s="49"/>
      <c r="S180" s="12" t="s">
        <v>0</v>
      </c>
      <c r="U180" s="53">
        <f>-D57-(E57*H57)</f>
        <v>0</v>
      </c>
      <c r="V180" s="53">
        <f t="shared" ref="V180:AX180" si="71">IF(V$75&lt;=$B$6,U180*(1+$B$5),0)</f>
        <v>0</v>
      </c>
      <c r="W180" s="53">
        <f t="shared" si="71"/>
        <v>0</v>
      </c>
      <c r="X180" s="53">
        <f t="shared" si="71"/>
        <v>0</v>
      </c>
      <c r="Y180" s="53">
        <f t="shared" si="71"/>
        <v>0</v>
      </c>
      <c r="Z180" s="53">
        <f t="shared" si="71"/>
        <v>0</v>
      </c>
      <c r="AA180" s="53">
        <f t="shared" si="71"/>
        <v>0</v>
      </c>
      <c r="AB180" s="53">
        <f t="shared" si="71"/>
        <v>0</v>
      </c>
      <c r="AC180" s="53">
        <f t="shared" si="71"/>
        <v>0</v>
      </c>
      <c r="AD180" s="53">
        <f t="shared" si="71"/>
        <v>0</v>
      </c>
      <c r="AE180" s="53">
        <f t="shared" si="71"/>
        <v>0</v>
      </c>
      <c r="AF180" s="53">
        <f t="shared" si="71"/>
        <v>0</v>
      </c>
      <c r="AG180" s="53">
        <f t="shared" si="71"/>
        <v>0</v>
      </c>
      <c r="AH180" s="53">
        <f t="shared" si="71"/>
        <v>0</v>
      </c>
      <c r="AI180" s="53">
        <f t="shared" si="71"/>
        <v>0</v>
      </c>
      <c r="AJ180" s="53">
        <f t="shared" si="71"/>
        <v>0</v>
      </c>
      <c r="AK180" s="53">
        <f t="shared" si="71"/>
        <v>0</v>
      </c>
      <c r="AL180" s="53">
        <f t="shared" si="71"/>
        <v>0</v>
      </c>
      <c r="AM180" s="53">
        <f t="shared" si="71"/>
        <v>0</v>
      </c>
      <c r="AN180" s="53">
        <f t="shared" si="71"/>
        <v>0</v>
      </c>
      <c r="AO180" s="53">
        <f t="shared" si="71"/>
        <v>0</v>
      </c>
      <c r="AP180" s="53">
        <f t="shared" si="71"/>
        <v>0</v>
      </c>
      <c r="AQ180" s="53">
        <f t="shared" si="71"/>
        <v>0</v>
      </c>
      <c r="AR180" s="53">
        <f t="shared" si="71"/>
        <v>0</v>
      </c>
      <c r="AS180" s="53">
        <f t="shared" si="71"/>
        <v>0</v>
      </c>
      <c r="AT180" s="53">
        <f t="shared" si="71"/>
        <v>0</v>
      </c>
      <c r="AU180" s="53">
        <f t="shared" si="71"/>
        <v>0</v>
      </c>
      <c r="AV180" s="53">
        <f t="shared" si="71"/>
        <v>0</v>
      </c>
      <c r="AW180" s="53">
        <f t="shared" si="71"/>
        <v>0</v>
      </c>
      <c r="AX180" s="53">
        <f t="shared" si="71"/>
        <v>0</v>
      </c>
    </row>
    <row r="181" spans="13:50" x14ac:dyDescent="0.25">
      <c r="S181" t="s">
        <v>59</v>
      </c>
      <c r="U181" s="1">
        <f t="shared" ref="U181:AN181" si="72">SUM(U178:U180)</f>
        <v>0</v>
      </c>
      <c r="V181" s="1">
        <f t="shared" si="72"/>
        <v>0</v>
      </c>
      <c r="W181" s="1">
        <f t="shared" si="72"/>
        <v>0</v>
      </c>
      <c r="X181" s="1">
        <f t="shared" si="72"/>
        <v>0</v>
      </c>
      <c r="Y181" s="1">
        <f t="shared" si="72"/>
        <v>0</v>
      </c>
      <c r="Z181" s="1">
        <f t="shared" si="72"/>
        <v>0</v>
      </c>
      <c r="AA181" s="1">
        <f t="shared" si="72"/>
        <v>0</v>
      </c>
      <c r="AB181" s="1">
        <f t="shared" si="72"/>
        <v>0</v>
      </c>
      <c r="AC181" s="1">
        <f t="shared" si="72"/>
        <v>0</v>
      </c>
      <c r="AD181" s="1">
        <f t="shared" si="72"/>
        <v>0</v>
      </c>
      <c r="AE181" s="1">
        <f t="shared" si="72"/>
        <v>0</v>
      </c>
      <c r="AF181" s="1">
        <f t="shared" si="72"/>
        <v>0</v>
      </c>
      <c r="AG181" s="1">
        <f t="shared" si="72"/>
        <v>0</v>
      </c>
      <c r="AH181" s="1">
        <f t="shared" si="72"/>
        <v>0</v>
      </c>
      <c r="AI181" s="1">
        <f t="shared" si="72"/>
        <v>0</v>
      </c>
      <c r="AJ181" s="1">
        <f t="shared" si="72"/>
        <v>0</v>
      </c>
      <c r="AK181" s="1">
        <f t="shared" si="72"/>
        <v>0</v>
      </c>
      <c r="AL181" s="1">
        <f t="shared" si="72"/>
        <v>0</v>
      </c>
      <c r="AM181" s="1">
        <f t="shared" si="72"/>
        <v>0</v>
      </c>
      <c r="AN181" s="1">
        <f t="shared" si="72"/>
        <v>0</v>
      </c>
      <c r="AO181" s="1">
        <f t="shared" ref="AO181:AX181" si="73">SUM(AO178:AO180)</f>
        <v>0</v>
      </c>
      <c r="AP181" s="1">
        <f t="shared" si="73"/>
        <v>0</v>
      </c>
      <c r="AQ181" s="1">
        <f t="shared" si="73"/>
        <v>0</v>
      </c>
      <c r="AR181" s="1">
        <f t="shared" si="73"/>
        <v>0</v>
      </c>
      <c r="AS181" s="1">
        <f t="shared" si="73"/>
        <v>0</v>
      </c>
      <c r="AT181" s="1">
        <f t="shared" si="73"/>
        <v>0</v>
      </c>
      <c r="AU181" s="1">
        <f t="shared" si="73"/>
        <v>0</v>
      </c>
      <c r="AV181" s="1">
        <f t="shared" si="73"/>
        <v>0</v>
      </c>
      <c r="AW181" s="1">
        <f t="shared" si="73"/>
        <v>0</v>
      </c>
      <c r="AX181" s="1">
        <f t="shared" si="73"/>
        <v>0</v>
      </c>
    </row>
    <row r="183" spans="13:50" x14ac:dyDescent="0.25">
      <c r="Q183">
        <f>+A58</f>
        <v>0</v>
      </c>
      <c r="R183">
        <f>+B58</f>
        <v>0</v>
      </c>
      <c r="S183" t="s">
        <v>57</v>
      </c>
      <c r="U183" s="1">
        <f>-C58*(1-F58)</f>
        <v>0</v>
      </c>
      <c r="V183" s="1">
        <v>0</v>
      </c>
      <c r="W183" s="1">
        <v>0</v>
      </c>
      <c r="X183" s="1">
        <v>0</v>
      </c>
      <c r="Y183" s="1">
        <v>0</v>
      </c>
      <c r="Z183" s="1">
        <v>0</v>
      </c>
      <c r="AA183" s="1">
        <v>0</v>
      </c>
      <c r="AB183" s="1">
        <v>0</v>
      </c>
      <c r="AC183" s="1">
        <v>0</v>
      </c>
      <c r="AD183" s="1">
        <v>0</v>
      </c>
      <c r="AE183" s="1">
        <v>0</v>
      </c>
      <c r="AF183" s="1">
        <v>0</v>
      </c>
      <c r="AG183" s="1">
        <v>0</v>
      </c>
      <c r="AH183" s="1">
        <v>0</v>
      </c>
      <c r="AI183" s="1">
        <v>0</v>
      </c>
      <c r="AJ183" s="1">
        <v>0</v>
      </c>
      <c r="AK183" s="1">
        <v>0</v>
      </c>
      <c r="AL183" s="1">
        <v>0</v>
      </c>
      <c r="AM183" s="1">
        <v>0</v>
      </c>
      <c r="AN183" s="1">
        <v>0</v>
      </c>
      <c r="AO183" s="1">
        <v>0</v>
      </c>
      <c r="AP183" s="1">
        <v>0</v>
      </c>
      <c r="AQ183" s="1">
        <v>0</v>
      </c>
      <c r="AR183" s="1">
        <v>0</v>
      </c>
      <c r="AS183" s="1">
        <v>0</v>
      </c>
      <c r="AT183" s="1">
        <v>0</v>
      </c>
      <c r="AU183" s="1">
        <v>0</v>
      </c>
      <c r="AV183" s="1">
        <v>0</v>
      </c>
      <c r="AW183" s="1">
        <v>0</v>
      </c>
      <c r="AX183" s="1">
        <v>0</v>
      </c>
    </row>
    <row r="184" spans="13:50" x14ac:dyDescent="0.25">
      <c r="Q184" s="49"/>
      <c r="R184" s="49"/>
      <c r="S184" s="49" t="s">
        <v>58</v>
      </c>
      <c r="T184" s="49"/>
      <c r="U184" s="1">
        <f>-C58*F58</f>
        <v>0</v>
      </c>
      <c r="V184" s="1">
        <f t="shared" ref="V184:AX184" si="74">IF(V$75=$B$6,(-$U184)*IF($G58="Y",(1+$B$5)^($B$6-1),1),0)</f>
        <v>0</v>
      </c>
      <c r="W184" s="1">
        <f t="shared" si="74"/>
        <v>0</v>
      </c>
      <c r="X184" s="1">
        <f t="shared" si="74"/>
        <v>0</v>
      </c>
      <c r="Y184" s="1">
        <f t="shared" si="74"/>
        <v>0</v>
      </c>
      <c r="Z184" s="1">
        <f t="shared" si="74"/>
        <v>0</v>
      </c>
      <c r="AA184" s="1">
        <f t="shared" si="74"/>
        <v>0</v>
      </c>
      <c r="AB184" s="1">
        <f t="shared" si="74"/>
        <v>0</v>
      </c>
      <c r="AC184" s="1">
        <f t="shared" si="74"/>
        <v>0</v>
      </c>
      <c r="AD184" s="1">
        <f t="shared" si="74"/>
        <v>0</v>
      </c>
      <c r="AE184" s="1">
        <f t="shared" si="74"/>
        <v>0</v>
      </c>
      <c r="AF184" s="1">
        <f t="shared" si="74"/>
        <v>0</v>
      </c>
      <c r="AG184" s="1">
        <f t="shared" si="74"/>
        <v>0</v>
      </c>
      <c r="AH184" s="1">
        <f t="shared" si="74"/>
        <v>0</v>
      </c>
      <c r="AI184" s="1">
        <f t="shared" si="74"/>
        <v>0</v>
      </c>
      <c r="AJ184" s="1">
        <f t="shared" si="74"/>
        <v>0</v>
      </c>
      <c r="AK184" s="1">
        <f t="shared" si="74"/>
        <v>0</v>
      </c>
      <c r="AL184" s="1">
        <f t="shared" si="74"/>
        <v>0</v>
      </c>
      <c r="AM184" s="1">
        <f t="shared" si="74"/>
        <v>0</v>
      </c>
      <c r="AN184" s="1">
        <f t="shared" si="74"/>
        <v>0</v>
      </c>
      <c r="AO184" s="1">
        <f t="shared" si="74"/>
        <v>0</v>
      </c>
      <c r="AP184" s="1">
        <f t="shared" si="74"/>
        <v>0</v>
      </c>
      <c r="AQ184" s="1">
        <f t="shared" si="74"/>
        <v>0</v>
      </c>
      <c r="AR184" s="1">
        <f t="shared" si="74"/>
        <v>0</v>
      </c>
      <c r="AS184" s="1">
        <f t="shared" si="74"/>
        <v>0</v>
      </c>
      <c r="AT184" s="1">
        <f t="shared" si="74"/>
        <v>0</v>
      </c>
      <c r="AU184" s="1">
        <f t="shared" si="74"/>
        <v>0</v>
      </c>
      <c r="AV184" s="1">
        <f t="shared" si="74"/>
        <v>0</v>
      </c>
      <c r="AW184" s="1">
        <f t="shared" si="74"/>
        <v>0</v>
      </c>
      <c r="AX184" s="1">
        <f t="shared" si="74"/>
        <v>0</v>
      </c>
    </row>
    <row r="185" spans="13:50" x14ac:dyDescent="0.25">
      <c r="M185" s="49"/>
      <c r="N185" s="49"/>
      <c r="O185" s="49"/>
      <c r="P185" s="49"/>
      <c r="S185" s="12" t="s">
        <v>0</v>
      </c>
      <c r="U185" s="53">
        <f>-D58-(E58*H58)</f>
        <v>0</v>
      </c>
      <c r="V185" s="53">
        <f t="shared" ref="V185:AX185" si="75">IF(V$75&lt;=$B$6,U185*(1+$B$5),0)</f>
        <v>0</v>
      </c>
      <c r="W185" s="53">
        <f t="shared" si="75"/>
        <v>0</v>
      </c>
      <c r="X185" s="53">
        <f t="shared" si="75"/>
        <v>0</v>
      </c>
      <c r="Y185" s="53">
        <f t="shared" si="75"/>
        <v>0</v>
      </c>
      <c r="Z185" s="53">
        <f t="shared" si="75"/>
        <v>0</v>
      </c>
      <c r="AA185" s="53">
        <f t="shared" si="75"/>
        <v>0</v>
      </c>
      <c r="AB185" s="53">
        <f t="shared" si="75"/>
        <v>0</v>
      </c>
      <c r="AC185" s="53">
        <f t="shared" si="75"/>
        <v>0</v>
      </c>
      <c r="AD185" s="53">
        <f t="shared" si="75"/>
        <v>0</v>
      </c>
      <c r="AE185" s="53">
        <f t="shared" si="75"/>
        <v>0</v>
      </c>
      <c r="AF185" s="53">
        <f t="shared" si="75"/>
        <v>0</v>
      </c>
      <c r="AG185" s="53">
        <f t="shared" si="75"/>
        <v>0</v>
      </c>
      <c r="AH185" s="53">
        <f t="shared" si="75"/>
        <v>0</v>
      </c>
      <c r="AI185" s="53">
        <f t="shared" si="75"/>
        <v>0</v>
      </c>
      <c r="AJ185" s="53">
        <f t="shared" si="75"/>
        <v>0</v>
      </c>
      <c r="AK185" s="53">
        <f t="shared" si="75"/>
        <v>0</v>
      </c>
      <c r="AL185" s="53">
        <f t="shared" si="75"/>
        <v>0</v>
      </c>
      <c r="AM185" s="53">
        <f t="shared" si="75"/>
        <v>0</v>
      </c>
      <c r="AN185" s="53">
        <f t="shared" si="75"/>
        <v>0</v>
      </c>
      <c r="AO185" s="53">
        <f t="shared" si="75"/>
        <v>0</v>
      </c>
      <c r="AP185" s="53">
        <f t="shared" si="75"/>
        <v>0</v>
      </c>
      <c r="AQ185" s="53">
        <f t="shared" si="75"/>
        <v>0</v>
      </c>
      <c r="AR185" s="53">
        <f t="shared" si="75"/>
        <v>0</v>
      </c>
      <c r="AS185" s="53">
        <f t="shared" si="75"/>
        <v>0</v>
      </c>
      <c r="AT185" s="53">
        <f t="shared" si="75"/>
        <v>0</v>
      </c>
      <c r="AU185" s="53">
        <f t="shared" si="75"/>
        <v>0</v>
      </c>
      <c r="AV185" s="53">
        <f t="shared" si="75"/>
        <v>0</v>
      </c>
      <c r="AW185" s="53">
        <f t="shared" si="75"/>
        <v>0</v>
      </c>
      <c r="AX185" s="53">
        <f t="shared" si="75"/>
        <v>0</v>
      </c>
    </row>
    <row r="186" spans="13:50" x14ac:dyDescent="0.25">
      <c r="S186" t="s">
        <v>59</v>
      </c>
      <c r="U186" s="1">
        <f t="shared" ref="U186:AN186" si="76">SUM(U183:U185)</f>
        <v>0</v>
      </c>
      <c r="V186" s="1">
        <f t="shared" si="76"/>
        <v>0</v>
      </c>
      <c r="W186" s="1">
        <f t="shared" si="76"/>
        <v>0</v>
      </c>
      <c r="X186" s="1">
        <f t="shared" si="76"/>
        <v>0</v>
      </c>
      <c r="Y186" s="1">
        <f t="shared" si="76"/>
        <v>0</v>
      </c>
      <c r="Z186" s="1">
        <f t="shared" si="76"/>
        <v>0</v>
      </c>
      <c r="AA186" s="1">
        <f t="shared" si="76"/>
        <v>0</v>
      </c>
      <c r="AB186" s="1">
        <f t="shared" si="76"/>
        <v>0</v>
      </c>
      <c r="AC186" s="1">
        <f t="shared" si="76"/>
        <v>0</v>
      </c>
      <c r="AD186" s="1">
        <f t="shared" si="76"/>
        <v>0</v>
      </c>
      <c r="AE186" s="1">
        <f t="shared" si="76"/>
        <v>0</v>
      </c>
      <c r="AF186" s="1">
        <f t="shared" si="76"/>
        <v>0</v>
      </c>
      <c r="AG186" s="1">
        <f t="shared" si="76"/>
        <v>0</v>
      </c>
      <c r="AH186" s="1">
        <f t="shared" si="76"/>
        <v>0</v>
      </c>
      <c r="AI186" s="1">
        <f t="shared" si="76"/>
        <v>0</v>
      </c>
      <c r="AJ186" s="1">
        <f t="shared" si="76"/>
        <v>0</v>
      </c>
      <c r="AK186" s="1">
        <f t="shared" si="76"/>
        <v>0</v>
      </c>
      <c r="AL186" s="1">
        <f t="shared" si="76"/>
        <v>0</v>
      </c>
      <c r="AM186" s="1">
        <f t="shared" si="76"/>
        <v>0</v>
      </c>
      <c r="AN186" s="1">
        <f t="shared" si="76"/>
        <v>0</v>
      </c>
      <c r="AO186" s="1">
        <f t="shared" ref="AO186:AX186" si="77">SUM(AO183:AO185)</f>
        <v>0</v>
      </c>
      <c r="AP186" s="1">
        <f t="shared" si="77"/>
        <v>0</v>
      </c>
      <c r="AQ186" s="1">
        <f t="shared" si="77"/>
        <v>0</v>
      </c>
      <c r="AR186" s="1">
        <f t="shared" si="77"/>
        <v>0</v>
      </c>
      <c r="AS186" s="1">
        <f t="shared" si="77"/>
        <v>0</v>
      </c>
      <c r="AT186" s="1">
        <f t="shared" si="77"/>
        <v>0</v>
      </c>
      <c r="AU186" s="1">
        <f t="shared" si="77"/>
        <v>0</v>
      </c>
      <c r="AV186" s="1">
        <f t="shared" si="77"/>
        <v>0</v>
      </c>
      <c r="AW186" s="1">
        <f t="shared" si="77"/>
        <v>0</v>
      </c>
      <c r="AX186" s="1">
        <f t="shared" si="77"/>
        <v>0</v>
      </c>
    </row>
    <row r="188" spans="13:50" x14ac:dyDescent="0.25">
      <c r="Q188">
        <f>+A59</f>
        <v>0</v>
      </c>
      <c r="R188">
        <f>+B59</f>
        <v>0</v>
      </c>
      <c r="S188" t="s">
        <v>57</v>
      </c>
      <c r="U188" s="1">
        <f>-C59*(1-F59)</f>
        <v>0</v>
      </c>
      <c r="V188" s="1">
        <v>0</v>
      </c>
      <c r="W188" s="1">
        <v>0</v>
      </c>
      <c r="X188" s="1">
        <v>0</v>
      </c>
      <c r="Y188" s="1">
        <v>0</v>
      </c>
      <c r="Z188" s="1">
        <v>0</v>
      </c>
      <c r="AA188" s="1">
        <v>0</v>
      </c>
      <c r="AB188" s="1">
        <v>0</v>
      </c>
      <c r="AC188" s="1">
        <v>0</v>
      </c>
      <c r="AD188" s="1">
        <v>0</v>
      </c>
      <c r="AE188" s="1">
        <v>0</v>
      </c>
      <c r="AF188" s="1">
        <v>0</v>
      </c>
      <c r="AG188" s="1">
        <v>0</v>
      </c>
      <c r="AH188" s="1">
        <v>0</v>
      </c>
      <c r="AI188" s="1">
        <v>0</v>
      </c>
      <c r="AJ188" s="1">
        <v>0</v>
      </c>
      <c r="AK188" s="1">
        <v>0</v>
      </c>
      <c r="AL188" s="1">
        <v>0</v>
      </c>
      <c r="AM188" s="1">
        <v>0</v>
      </c>
      <c r="AN188" s="1">
        <v>0</v>
      </c>
      <c r="AO188" s="1">
        <v>0</v>
      </c>
      <c r="AP188" s="1">
        <v>0</v>
      </c>
      <c r="AQ188" s="1">
        <v>0</v>
      </c>
      <c r="AR188" s="1">
        <v>0</v>
      </c>
      <c r="AS188" s="1">
        <v>0</v>
      </c>
      <c r="AT188" s="1">
        <v>0</v>
      </c>
      <c r="AU188" s="1">
        <v>0</v>
      </c>
      <c r="AV188" s="1">
        <v>0</v>
      </c>
      <c r="AW188" s="1">
        <v>0</v>
      </c>
      <c r="AX188" s="1">
        <v>0</v>
      </c>
    </row>
    <row r="189" spans="13:50" x14ac:dyDescent="0.25">
      <c r="Q189" s="49"/>
      <c r="R189" s="49"/>
      <c r="S189" s="49" t="s">
        <v>58</v>
      </c>
      <c r="T189" s="49"/>
      <c r="U189" s="1">
        <f>-C59*F59</f>
        <v>0</v>
      </c>
      <c r="V189" s="1">
        <f t="shared" ref="V189:AX189" si="78">IF(V$75=$B$6,(-$U189)*IF($G59="Y",(1+$B$5)^($B$6-1),1),0)</f>
        <v>0</v>
      </c>
      <c r="W189" s="1">
        <f t="shared" si="78"/>
        <v>0</v>
      </c>
      <c r="X189" s="1">
        <f t="shared" si="78"/>
        <v>0</v>
      </c>
      <c r="Y189" s="1">
        <f t="shared" si="78"/>
        <v>0</v>
      </c>
      <c r="Z189" s="1">
        <f t="shared" si="78"/>
        <v>0</v>
      </c>
      <c r="AA189" s="1">
        <f t="shared" si="78"/>
        <v>0</v>
      </c>
      <c r="AB189" s="1">
        <f t="shared" si="78"/>
        <v>0</v>
      </c>
      <c r="AC189" s="1">
        <f t="shared" si="78"/>
        <v>0</v>
      </c>
      <c r="AD189" s="1">
        <f t="shared" si="78"/>
        <v>0</v>
      </c>
      <c r="AE189" s="1">
        <f t="shared" si="78"/>
        <v>0</v>
      </c>
      <c r="AF189" s="1">
        <f t="shared" si="78"/>
        <v>0</v>
      </c>
      <c r="AG189" s="1">
        <f t="shared" si="78"/>
        <v>0</v>
      </c>
      <c r="AH189" s="1">
        <f t="shared" si="78"/>
        <v>0</v>
      </c>
      <c r="AI189" s="1">
        <f t="shared" si="78"/>
        <v>0</v>
      </c>
      <c r="AJ189" s="1">
        <f t="shared" si="78"/>
        <v>0</v>
      </c>
      <c r="AK189" s="1">
        <f t="shared" si="78"/>
        <v>0</v>
      </c>
      <c r="AL189" s="1">
        <f t="shared" si="78"/>
        <v>0</v>
      </c>
      <c r="AM189" s="1">
        <f t="shared" si="78"/>
        <v>0</v>
      </c>
      <c r="AN189" s="1">
        <f t="shared" si="78"/>
        <v>0</v>
      </c>
      <c r="AO189" s="1">
        <f t="shared" si="78"/>
        <v>0</v>
      </c>
      <c r="AP189" s="1">
        <f t="shared" si="78"/>
        <v>0</v>
      </c>
      <c r="AQ189" s="1">
        <f t="shared" si="78"/>
        <v>0</v>
      </c>
      <c r="AR189" s="1">
        <f t="shared" si="78"/>
        <v>0</v>
      </c>
      <c r="AS189" s="1">
        <f t="shared" si="78"/>
        <v>0</v>
      </c>
      <c r="AT189" s="1">
        <f t="shared" si="78"/>
        <v>0</v>
      </c>
      <c r="AU189" s="1">
        <f t="shared" si="78"/>
        <v>0</v>
      </c>
      <c r="AV189" s="1">
        <f t="shared" si="78"/>
        <v>0</v>
      </c>
      <c r="AW189" s="1">
        <f t="shared" si="78"/>
        <v>0</v>
      </c>
      <c r="AX189" s="1">
        <f t="shared" si="78"/>
        <v>0</v>
      </c>
    </row>
    <row r="190" spans="13:50" x14ac:dyDescent="0.25">
      <c r="M190" s="49"/>
      <c r="N190" s="49"/>
      <c r="O190" s="49"/>
      <c r="P190" s="49"/>
      <c r="S190" s="12" t="s">
        <v>0</v>
      </c>
      <c r="U190" s="53">
        <f>-D59-(E59*H59)</f>
        <v>0</v>
      </c>
      <c r="V190" s="53">
        <f t="shared" ref="V190:AX190" si="79">IF(V$75&lt;=$B$6,U190*(1+$B$5),0)</f>
        <v>0</v>
      </c>
      <c r="W190" s="53">
        <f t="shared" si="79"/>
        <v>0</v>
      </c>
      <c r="X190" s="53">
        <f t="shared" si="79"/>
        <v>0</v>
      </c>
      <c r="Y190" s="53">
        <f t="shared" si="79"/>
        <v>0</v>
      </c>
      <c r="Z190" s="53">
        <f t="shared" si="79"/>
        <v>0</v>
      </c>
      <c r="AA190" s="53">
        <f t="shared" si="79"/>
        <v>0</v>
      </c>
      <c r="AB190" s="53">
        <f t="shared" si="79"/>
        <v>0</v>
      </c>
      <c r="AC190" s="53">
        <f t="shared" si="79"/>
        <v>0</v>
      </c>
      <c r="AD190" s="53">
        <f t="shared" si="79"/>
        <v>0</v>
      </c>
      <c r="AE190" s="53">
        <f t="shared" si="79"/>
        <v>0</v>
      </c>
      <c r="AF190" s="53">
        <f t="shared" si="79"/>
        <v>0</v>
      </c>
      <c r="AG190" s="53">
        <f t="shared" si="79"/>
        <v>0</v>
      </c>
      <c r="AH190" s="53">
        <f t="shared" si="79"/>
        <v>0</v>
      </c>
      <c r="AI190" s="53">
        <f t="shared" si="79"/>
        <v>0</v>
      </c>
      <c r="AJ190" s="53">
        <f t="shared" si="79"/>
        <v>0</v>
      </c>
      <c r="AK190" s="53">
        <f t="shared" si="79"/>
        <v>0</v>
      </c>
      <c r="AL190" s="53">
        <f t="shared" si="79"/>
        <v>0</v>
      </c>
      <c r="AM190" s="53">
        <f t="shared" si="79"/>
        <v>0</v>
      </c>
      <c r="AN190" s="53">
        <f t="shared" si="79"/>
        <v>0</v>
      </c>
      <c r="AO190" s="53">
        <f t="shared" si="79"/>
        <v>0</v>
      </c>
      <c r="AP190" s="53">
        <f t="shared" si="79"/>
        <v>0</v>
      </c>
      <c r="AQ190" s="53">
        <f t="shared" si="79"/>
        <v>0</v>
      </c>
      <c r="AR190" s="53">
        <f t="shared" si="79"/>
        <v>0</v>
      </c>
      <c r="AS190" s="53">
        <f t="shared" si="79"/>
        <v>0</v>
      </c>
      <c r="AT190" s="53">
        <f t="shared" si="79"/>
        <v>0</v>
      </c>
      <c r="AU190" s="53">
        <f t="shared" si="79"/>
        <v>0</v>
      </c>
      <c r="AV190" s="53">
        <f t="shared" si="79"/>
        <v>0</v>
      </c>
      <c r="AW190" s="53">
        <f t="shared" si="79"/>
        <v>0</v>
      </c>
      <c r="AX190" s="53">
        <f t="shared" si="79"/>
        <v>0</v>
      </c>
    </row>
    <row r="191" spans="13:50" x14ac:dyDescent="0.25">
      <c r="S191" t="s">
        <v>59</v>
      </c>
      <c r="U191" s="1">
        <f t="shared" ref="U191:AN191" si="80">SUM(U188:U190)</f>
        <v>0</v>
      </c>
      <c r="V191" s="1">
        <f t="shared" si="80"/>
        <v>0</v>
      </c>
      <c r="W191" s="1">
        <f t="shared" si="80"/>
        <v>0</v>
      </c>
      <c r="X191" s="1">
        <f t="shared" si="80"/>
        <v>0</v>
      </c>
      <c r="Y191" s="1">
        <f t="shared" si="80"/>
        <v>0</v>
      </c>
      <c r="Z191" s="1">
        <f t="shared" si="80"/>
        <v>0</v>
      </c>
      <c r="AA191" s="1">
        <f t="shared" si="80"/>
        <v>0</v>
      </c>
      <c r="AB191" s="1">
        <f t="shared" si="80"/>
        <v>0</v>
      </c>
      <c r="AC191" s="1">
        <f t="shared" si="80"/>
        <v>0</v>
      </c>
      <c r="AD191" s="1">
        <f t="shared" si="80"/>
        <v>0</v>
      </c>
      <c r="AE191" s="1">
        <f t="shared" si="80"/>
        <v>0</v>
      </c>
      <c r="AF191" s="1">
        <f t="shared" si="80"/>
        <v>0</v>
      </c>
      <c r="AG191" s="1">
        <f t="shared" si="80"/>
        <v>0</v>
      </c>
      <c r="AH191" s="1">
        <f t="shared" si="80"/>
        <v>0</v>
      </c>
      <c r="AI191" s="1">
        <f t="shared" si="80"/>
        <v>0</v>
      </c>
      <c r="AJ191" s="1">
        <f t="shared" si="80"/>
        <v>0</v>
      </c>
      <c r="AK191" s="1">
        <f t="shared" si="80"/>
        <v>0</v>
      </c>
      <c r="AL191" s="1">
        <f t="shared" si="80"/>
        <v>0</v>
      </c>
      <c r="AM191" s="1">
        <f t="shared" si="80"/>
        <v>0</v>
      </c>
      <c r="AN191" s="1">
        <f t="shared" si="80"/>
        <v>0</v>
      </c>
      <c r="AO191" s="1">
        <f t="shared" ref="AO191:AX191" si="81">SUM(AO188:AO190)</f>
        <v>0</v>
      </c>
      <c r="AP191" s="1">
        <f t="shared" si="81"/>
        <v>0</v>
      </c>
      <c r="AQ191" s="1">
        <f t="shared" si="81"/>
        <v>0</v>
      </c>
      <c r="AR191" s="1">
        <f t="shared" si="81"/>
        <v>0</v>
      </c>
      <c r="AS191" s="1">
        <f t="shared" si="81"/>
        <v>0</v>
      </c>
      <c r="AT191" s="1">
        <f t="shared" si="81"/>
        <v>0</v>
      </c>
      <c r="AU191" s="1">
        <f t="shared" si="81"/>
        <v>0</v>
      </c>
      <c r="AV191" s="1">
        <f t="shared" si="81"/>
        <v>0</v>
      </c>
      <c r="AW191" s="1">
        <f t="shared" si="81"/>
        <v>0</v>
      </c>
      <c r="AX191" s="1">
        <f t="shared" si="81"/>
        <v>0</v>
      </c>
    </row>
    <row r="193" spans="13:50" x14ac:dyDescent="0.25">
      <c r="Q193" t="str">
        <f>+A25</f>
        <v xml:space="preserve"> Equity Estates</v>
      </c>
      <c r="R193" t="str">
        <f>+B25</f>
        <v>Advantage</v>
      </c>
      <c r="S193" t="s">
        <v>57</v>
      </c>
      <c r="U193" s="1">
        <f>-C25*(1-F25)</f>
        <v>0</v>
      </c>
      <c r="V193" s="1">
        <v>0</v>
      </c>
      <c r="W193" s="1">
        <v>0</v>
      </c>
      <c r="X193" s="1">
        <v>0</v>
      </c>
      <c r="Y193" s="1">
        <v>0</v>
      </c>
      <c r="Z193" s="1">
        <v>0</v>
      </c>
      <c r="AA193" s="1">
        <v>0</v>
      </c>
      <c r="AB193" s="1">
        <v>0</v>
      </c>
      <c r="AC193" s="1">
        <v>0</v>
      </c>
      <c r="AD193" s="1">
        <v>0</v>
      </c>
      <c r="AE193" s="1">
        <v>0</v>
      </c>
      <c r="AF193" s="1">
        <v>0</v>
      </c>
      <c r="AG193" s="1">
        <v>0</v>
      </c>
      <c r="AH193" s="1">
        <v>0</v>
      </c>
      <c r="AI193" s="1">
        <v>0</v>
      </c>
      <c r="AJ193" s="1">
        <v>0</v>
      </c>
      <c r="AK193" s="1">
        <v>0</v>
      </c>
      <c r="AL193" s="1">
        <v>0</v>
      </c>
      <c r="AM193" s="1">
        <v>0</v>
      </c>
      <c r="AN193" s="1">
        <v>0</v>
      </c>
      <c r="AO193" s="1">
        <v>0</v>
      </c>
      <c r="AP193" s="1">
        <v>0</v>
      </c>
      <c r="AQ193" s="1">
        <v>0</v>
      </c>
      <c r="AR193" s="1">
        <v>0</v>
      </c>
      <c r="AS193" s="1">
        <v>0</v>
      </c>
      <c r="AT193" s="1">
        <v>0</v>
      </c>
      <c r="AU193" s="1">
        <v>0</v>
      </c>
      <c r="AV193" s="1">
        <v>0</v>
      </c>
      <c r="AW193" s="1">
        <v>0</v>
      </c>
      <c r="AX193" s="1">
        <v>0</v>
      </c>
    </row>
    <row r="194" spans="13:50" x14ac:dyDescent="0.25">
      <c r="Q194" s="49"/>
      <c r="R194" s="49"/>
      <c r="S194" s="49" t="s">
        <v>58</v>
      </c>
      <c r="T194" s="49"/>
      <c r="U194" s="1">
        <f>-C25*F25</f>
        <v>-810000</v>
      </c>
      <c r="V194" s="1">
        <f t="shared" ref="V194:AX194" si="82">IF(V$75=$B$6,(-$U194)*IF($G25="Y",(1+$B$5)^($B$6-1),1),0)</f>
        <v>0</v>
      </c>
      <c r="W194" s="1">
        <f t="shared" si="82"/>
        <v>0</v>
      </c>
      <c r="X194" s="1">
        <f t="shared" si="82"/>
        <v>0</v>
      </c>
      <c r="Y194" s="1">
        <f t="shared" si="82"/>
        <v>0</v>
      </c>
      <c r="Z194" s="1">
        <f t="shared" si="82"/>
        <v>0</v>
      </c>
      <c r="AA194" s="1">
        <f t="shared" si="82"/>
        <v>0</v>
      </c>
      <c r="AB194" s="1">
        <f t="shared" si="82"/>
        <v>0</v>
      </c>
      <c r="AC194" s="1">
        <f t="shared" si="82"/>
        <v>0</v>
      </c>
      <c r="AD194" s="1">
        <f t="shared" si="82"/>
        <v>1056866.2789016881</v>
      </c>
      <c r="AE194" s="1">
        <f t="shared" si="82"/>
        <v>0</v>
      </c>
      <c r="AF194" s="1">
        <f t="shared" si="82"/>
        <v>0</v>
      </c>
      <c r="AG194" s="1">
        <f t="shared" si="82"/>
        <v>0</v>
      </c>
      <c r="AH194" s="1">
        <f t="shared" si="82"/>
        <v>0</v>
      </c>
      <c r="AI194" s="1">
        <f t="shared" si="82"/>
        <v>0</v>
      </c>
      <c r="AJ194" s="1">
        <f t="shared" si="82"/>
        <v>0</v>
      </c>
      <c r="AK194" s="1">
        <f t="shared" si="82"/>
        <v>0</v>
      </c>
      <c r="AL194" s="1">
        <f t="shared" si="82"/>
        <v>0</v>
      </c>
      <c r="AM194" s="1">
        <f t="shared" si="82"/>
        <v>0</v>
      </c>
      <c r="AN194" s="1">
        <f t="shared" si="82"/>
        <v>0</v>
      </c>
      <c r="AO194" s="1">
        <f t="shared" si="82"/>
        <v>0</v>
      </c>
      <c r="AP194" s="1">
        <f t="shared" si="82"/>
        <v>0</v>
      </c>
      <c r="AQ194" s="1">
        <f t="shared" si="82"/>
        <v>0</v>
      </c>
      <c r="AR194" s="1">
        <f t="shared" si="82"/>
        <v>0</v>
      </c>
      <c r="AS194" s="1">
        <f t="shared" si="82"/>
        <v>0</v>
      </c>
      <c r="AT194" s="1">
        <f t="shared" si="82"/>
        <v>0</v>
      </c>
      <c r="AU194" s="1">
        <f t="shared" si="82"/>
        <v>0</v>
      </c>
      <c r="AV194" s="1">
        <f t="shared" si="82"/>
        <v>0</v>
      </c>
      <c r="AW194" s="1">
        <f t="shared" si="82"/>
        <v>0</v>
      </c>
      <c r="AX194" s="1">
        <f t="shared" si="82"/>
        <v>0</v>
      </c>
    </row>
    <row r="195" spans="13:50" x14ac:dyDescent="0.25">
      <c r="M195" s="49"/>
      <c r="N195" s="49"/>
      <c r="O195" s="49"/>
      <c r="P195" s="49"/>
      <c r="S195" s="12" t="s">
        <v>0</v>
      </c>
      <c r="U195" s="53">
        <f>-D25-(E25*H25)</f>
        <v>-53100</v>
      </c>
      <c r="V195" s="53">
        <f t="shared" ref="V195:AX195" si="83">IF(V$75&lt;=$B$6,U195*(1+$B$5),0)</f>
        <v>-54693</v>
      </c>
      <c r="W195" s="53">
        <f t="shared" si="83"/>
        <v>-56333.79</v>
      </c>
      <c r="X195" s="53">
        <f t="shared" si="83"/>
        <v>-58023.803700000004</v>
      </c>
      <c r="Y195" s="53">
        <f t="shared" si="83"/>
        <v>-59764.517811000005</v>
      </c>
      <c r="Z195" s="53">
        <f t="shared" si="83"/>
        <v>-61557.45334533001</v>
      </c>
      <c r="AA195" s="53">
        <f t="shared" si="83"/>
        <v>-63404.176945689913</v>
      </c>
      <c r="AB195" s="53">
        <f t="shared" si="83"/>
        <v>-65306.302254060611</v>
      </c>
      <c r="AC195" s="53">
        <f t="shared" si="83"/>
        <v>-67265.491321682435</v>
      </c>
      <c r="AD195" s="53">
        <f t="shared" si="83"/>
        <v>-69283.456061332909</v>
      </c>
      <c r="AE195" s="53">
        <f t="shared" si="83"/>
        <v>0</v>
      </c>
      <c r="AF195" s="53">
        <f t="shared" si="83"/>
        <v>0</v>
      </c>
      <c r="AG195" s="53">
        <f t="shared" si="83"/>
        <v>0</v>
      </c>
      <c r="AH195" s="53">
        <f t="shared" si="83"/>
        <v>0</v>
      </c>
      <c r="AI195" s="53">
        <f t="shared" si="83"/>
        <v>0</v>
      </c>
      <c r="AJ195" s="53">
        <f t="shared" si="83"/>
        <v>0</v>
      </c>
      <c r="AK195" s="53">
        <f t="shared" si="83"/>
        <v>0</v>
      </c>
      <c r="AL195" s="53">
        <f t="shared" si="83"/>
        <v>0</v>
      </c>
      <c r="AM195" s="53">
        <f t="shared" si="83"/>
        <v>0</v>
      </c>
      <c r="AN195" s="53">
        <f t="shared" si="83"/>
        <v>0</v>
      </c>
      <c r="AO195" s="53">
        <f t="shared" si="83"/>
        <v>0</v>
      </c>
      <c r="AP195" s="53">
        <f t="shared" si="83"/>
        <v>0</v>
      </c>
      <c r="AQ195" s="53">
        <f t="shared" si="83"/>
        <v>0</v>
      </c>
      <c r="AR195" s="53">
        <f t="shared" si="83"/>
        <v>0</v>
      </c>
      <c r="AS195" s="53">
        <f t="shared" si="83"/>
        <v>0</v>
      </c>
      <c r="AT195" s="53">
        <f t="shared" si="83"/>
        <v>0</v>
      </c>
      <c r="AU195" s="53">
        <f t="shared" si="83"/>
        <v>0</v>
      </c>
      <c r="AV195" s="53">
        <f t="shared" si="83"/>
        <v>0</v>
      </c>
      <c r="AW195" s="53">
        <f t="shared" si="83"/>
        <v>0</v>
      </c>
      <c r="AX195" s="53">
        <f t="shared" si="83"/>
        <v>0</v>
      </c>
    </row>
    <row r="196" spans="13:50" x14ac:dyDescent="0.25">
      <c r="S196" t="s">
        <v>59</v>
      </c>
      <c r="U196" s="1">
        <f t="shared" ref="U196:AN196" si="84">SUM(U193:U195)</f>
        <v>-863100</v>
      </c>
      <c r="V196" s="1">
        <f t="shared" si="84"/>
        <v>-54693</v>
      </c>
      <c r="W196" s="1">
        <f t="shared" si="84"/>
        <v>-56333.79</v>
      </c>
      <c r="X196" s="1">
        <f t="shared" si="84"/>
        <v>-58023.803700000004</v>
      </c>
      <c r="Y196" s="1">
        <f t="shared" si="84"/>
        <v>-59764.517811000005</v>
      </c>
      <c r="Z196" s="1">
        <f t="shared" si="84"/>
        <v>-61557.45334533001</v>
      </c>
      <c r="AA196" s="1">
        <f t="shared" si="84"/>
        <v>-63404.176945689913</v>
      </c>
      <c r="AB196" s="1">
        <f t="shared" si="84"/>
        <v>-65306.302254060611</v>
      </c>
      <c r="AC196" s="1">
        <f t="shared" si="84"/>
        <v>-67265.491321682435</v>
      </c>
      <c r="AD196" s="1">
        <f t="shared" si="84"/>
        <v>987582.8228403551</v>
      </c>
      <c r="AE196" s="1">
        <f t="shared" si="84"/>
        <v>0</v>
      </c>
      <c r="AF196" s="1">
        <f t="shared" si="84"/>
        <v>0</v>
      </c>
      <c r="AG196" s="1">
        <f t="shared" si="84"/>
        <v>0</v>
      </c>
      <c r="AH196" s="1">
        <f t="shared" si="84"/>
        <v>0</v>
      </c>
      <c r="AI196" s="1">
        <f t="shared" si="84"/>
        <v>0</v>
      </c>
      <c r="AJ196" s="1">
        <f t="shared" si="84"/>
        <v>0</v>
      </c>
      <c r="AK196" s="1">
        <f t="shared" si="84"/>
        <v>0</v>
      </c>
      <c r="AL196" s="1">
        <f t="shared" si="84"/>
        <v>0</v>
      </c>
      <c r="AM196" s="1">
        <f t="shared" si="84"/>
        <v>0</v>
      </c>
      <c r="AN196" s="1">
        <f t="shared" si="84"/>
        <v>0</v>
      </c>
      <c r="AO196" s="1">
        <f t="shared" ref="AO196:AX196" si="85">SUM(AO193:AO195)</f>
        <v>0</v>
      </c>
      <c r="AP196" s="1">
        <f t="shared" si="85"/>
        <v>0</v>
      </c>
      <c r="AQ196" s="1">
        <f t="shared" si="85"/>
        <v>0</v>
      </c>
      <c r="AR196" s="1">
        <f t="shared" si="85"/>
        <v>0</v>
      </c>
      <c r="AS196" s="1">
        <f t="shared" si="85"/>
        <v>0</v>
      </c>
      <c r="AT196" s="1">
        <f t="shared" si="85"/>
        <v>0</v>
      </c>
      <c r="AU196" s="1">
        <f t="shared" si="85"/>
        <v>0</v>
      </c>
      <c r="AV196" s="1">
        <f t="shared" si="85"/>
        <v>0</v>
      </c>
      <c r="AW196" s="1">
        <f t="shared" si="85"/>
        <v>0</v>
      </c>
      <c r="AX196" s="1">
        <f t="shared" si="85"/>
        <v>0</v>
      </c>
    </row>
    <row r="198" spans="13:50" x14ac:dyDescent="0.25">
      <c r="Q198" t="str">
        <f>+A23</f>
        <v xml:space="preserve"> Equity Estates</v>
      </c>
      <c r="R198" t="str">
        <f>+B23</f>
        <v xml:space="preserve">Executive </v>
      </c>
      <c r="S198" t="s">
        <v>57</v>
      </c>
      <c r="U198" s="1">
        <f>-C23*(1-F23)</f>
        <v>0</v>
      </c>
      <c r="V198" s="1">
        <v>0</v>
      </c>
      <c r="W198" s="1">
        <v>0</v>
      </c>
      <c r="X198" s="1">
        <v>0</v>
      </c>
      <c r="Y198" s="1">
        <v>0</v>
      </c>
      <c r="Z198" s="1">
        <v>0</v>
      </c>
      <c r="AA198" s="1">
        <v>0</v>
      </c>
      <c r="AB198" s="1">
        <v>0</v>
      </c>
      <c r="AC198" s="1">
        <v>0</v>
      </c>
      <c r="AD198" s="1">
        <v>0</v>
      </c>
      <c r="AE198" s="1">
        <v>0</v>
      </c>
      <c r="AF198" s="1">
        <v>0</v>
      </c>
      <c r="AG198" s="1">
        <v>0</v>
      </c>
      <c r="AH198" s="1">
        <v>0</v>
      </c>
      <c r="AI198" s="1">
        <v>0</v>
      </c>
      <c r="AJ198" s="1">
        <v>0</v>
      </c>
      <c r="AK198" s="1">
        <v>0</v>
      </c>
      <c r="AL198" s="1">
        <v>0</v>
      </c>
      <c r="AM198" s="1">
        <v>0</v>
      </c>
      <c r="AN198" s="1">
        <v>0</v>
      </c>
      <c r="AO198" s="1">
        <v>0</v>
      </c>
      <c r="AP198" s="1">
        <v>0</v>
      </c>
      <c r="AQ198" s="1">
        <v>0</v>
      </c>
      <c r="AR198" s="1">
        <v>0</v>
      </c>
      <c r="AS198" s="1">
        <v>0</v>
      </c>
      <c r="AT198" s="1">
        <v>0</v>
      </c>
      <c r="AU198" s="1">
        <v>0</v>
      </c>
      <c r="AV198" s="1">
        <v>0</v>
      </c>
      <c r="AW198" s="1">
        <v>0</v>
      </c>
      <c r="AX198" s="1">
        <v>0</v>
      </c>
    </row>
    <row r="199" spans="13:50" x14ac:dyDescent="0.25">
      <c r="Q199" s="49"/>
      <c r="R199" s="49"/>
      <c r="S199" s="49" t="s">
        <v>58</v>
      </c>
      <c r="T199" s="49"/>
      <c r="U199" s="1">
        <f>-C23*F23</f>
        <v>-347500</v>
      </c>
      <c r="V199" s="1">
        <f t="shared" ref="V199:AX199" si="86">IF(V$75=$B$6,(-$U199)*IF($G23="Y",(1+$B$5)^($B$6-1),1),0)</f>
        <v>0</v>
      </c>
      <c r="W199" s="1">
        <f t="shared" si="86"/>
        <v>0</v>
      </c>
      <c r="X199" s="1">
        <f t="shared" si="86"/>
        <v>0</v>
      </c>
      <c r="Y199" s="1">
        <f t="shared" si="86"/>
        <v>0</v>
      </c>
      <c r="Z199" s="1">
        <f t="shared" si="86"/>
        <v>0</v>
      </c>
      <c r="AA199" s="1">
        <f t="shared" si="86"/>
        <v>0</v>
      </c>
      <c r="AB199" s="1">
        <f t="shared" si="86"/>
        <v>0</v>
      </c>
      <c r="AC199" s="1">
        <f t="shared" si="86"/>
        <v>0</v>
      </c>
      <c r="AD199" s="1">
        <f t="shared" si="86"/>
        <v>453408.68138066243</v>
      </c>
      <c r="AE199" s="1">
        <f t="shared" si="86"/>
        <v>0</v>
      </c>
      <c r="AF199" s="1">
        <f t="shared" si="86"/>
        <v>0</v>
      </c>
      <c r="AG199" s="1">
        <f t="shared" si="86"/>
        <v>0</v>
      </c>
      <c r="AH199" s="1">
        <f t="shared" si="86"/>
        <v>0</v>
      </c>
      <c r="AI199" s="1">
        <f t="shared" si="86"/>
        <v>0</v>
      </c>
      <c r="AJ199" s="1">
        <f t="shared" si="86"/>
        <v>0</v>
      </c>
      <c r="AK199" s="1">
        <f t="shared" si="86"/>
        <v>0</v>
      </c>
      <c r="AL199" s="1">
        <f t="shared" si="86"/>
        <v>0</v>
      </c>
      <c r="AM199" s="1">
        <f t="shared" si="86"/>
        <v>0</v>
      </c>
      <c r="AN199" s="1">
        <f t="shared" si="86"/>
        <v>0</v>
      </c>
      <c r="AO199" s="1">
        <f t="shared" si="86"/>
        <v>0</v>
      </c>
      <c r="AP199" s="1">
        <f t="shared" si="86"/>
        <v>0</v>
      </c>
      <c r="AQ199" s="1">
        <f t="shared" si="86"/>
        <v>0</v>
      </c>
      <c r="AR199" s="1">
        <f t="shared" si="86"/>
        <v>0</v>
      </c>
      <c r="AS199" s="1">
        <f t="shared" si="86"/>
        <v>0</v>
      </c>
      <c r="AT199" s="1">
        <f t="shared" si="86"/>
        <v>0</v>
      </c>
      <c r="AU199" s="1">
        <f t="shared" si="86"/>
        <v>0</v>
      </c>
      <c r="AV199" s="1">
        <f t="shared" si="86"/>
        <v>0</v>
      </c>
      <c r="AW199" s="1">
        <f t="shared" si="86"/>
        <v>0</v>
      </c>
      <c r="AX199" s="1">
        <f t="shared" si="86"/>
        <v>0</v>
      </c>
    </row>
    <row r="200" spans="13:50" x14ac:dyDescent="0.25">
      <c r="M200" s="49"/>
      <c r="N200" s="49"/>
      <c r="O200" s="49"/>
      <c r="P200" s="49"/>
      <c r="S200" s="12" t="s">
        <v>0</v>
      </c>
      <c r="U200" s="53">
        <f>-D23-(E23*H23)</f>
        <v>-17999</v>
      </c>
      <c r="V200" s="53">
        <f t="shared" ref="V200:AX200" si="87">IF(V$75&lt;=$B$6,U200*(1+$B$5),0)</f>
        <v>-18538.97</v>
      </c>
      <c r="W200" s="53">
        <f t="shared" si="87"/>
        <v>-19095.1391</v>
      </c>
      <c r="X200" s="53">
        <f t="shared" si="87"/>
        <v>-19667.993273</v>
      </c>
      <c r="Y200" s="53">
        <f t="shared" si="87"/>
        <v>-20258.033071190002</v>
      </c>
      <c r="Z200" s="53">
        <f t="shared" si="87"/>
        <v>-20865.774063325702</v>
      </c>
      <c r="AA200" s="53">
        <f t="shared" si="87"/>
        <v>-21491.747285225472</v>
      </c>
      <c r="AB200" s="53">
        <f t="shared" si="87"/>
        <v>-22136.499703782236</v>
      </c>
      <c r="AC200" s="53">
        <f t="shared" si="87"/>
        <v>-22800.594694895703</v>
      </c>
      <c r="AD200" s="53">
        <f t="shared" si="87"/>
        <v>-23484.612535742574</v>
      </c>
      <c r="AE200" s="53">
        <f t="shared" si="87"/>
        <v>0</v>
      </c>
      <c r="AF200" s="53">
        <f t="shared" si="87"/>
        <v>0</v>
      </c>
      <c r="AG200" s="53">
        <f t="shared" si="87"/>
        <v>0</v>
      </c>
      <c r="AH200" s="53">
        <f t="shared" si="87"/>
        <v>0</v>
      </c>
      <c r="AI200" s="53">
        <f t="shared" si="87"/>
        <v>0</v>
      </c>
      <c r="AJ200" s="53">
        <f t="shared" si="87"/>
        <v>0</v>
      </c>
      <c r="AK200" s="53">
        <f t="shared" si="87"/>
        <v>0</v>
      </c>
      <c r="AL200" s="53">
        <f t="shared" si="87"/>
        <v>0</v>
      </c>
      <c r="AM200" s="53">
        <f t="shared" si="87"/>
        <v>0</v>
      </c>
      <c r="AN200" s="53">
        <f t="shared" si="87"/>
        <v>0</v>
      </c>
      <c r="AO200" s="53">
        <f t="shared" si="87"/>
        <v>0</v>
      </c>
      <c r="AP200" s="53">
        <f t="shared" si="87"/>
        <v>0</v>
      </c>
      <c r="AQ200" s="53">
        <f t="shared" si="87"/>
        <v>0</v>
      </c>
      <c r="AR200" s="53">
        <f t="shared" si="87"/>
        <v>0</v>
      </c>
      <c r="AS200" s="53">
        <f t="shared" si="87"/>
        <v>0</v>
      </c>
      <c r="AT200" s="53">
        <f t="shared" si="87"/>
        <v>0</v>
      </c>
      <c r="AU200" s="53">
        <f t="shared" si="87"/>
        <v>0</v>
      </c>
      <c r="AV200" s="53">
        <f t="shared" si="87"/>
        <v>0</v>
      </c>
      <c r="AW200" s="53">
        <f t="shared" si="87"/>
        <v>0</v>
      </c>
      <c r="AX200" s="53">
        <f t="shared" si="87"/>
        <v>0</v>
      </c>
    </row>
    <row r="201" spans="13:50" x14ac:dyDescent="0.25">
      <c r="S201" t="s">
        <v>59</v>
      </c>
      <c r="U201" s="1">
        <f t="shared" ref="U201:AX201" si="88">SUM(U198:U200)</f>
        <v>-365499</v>
      </c>
      <c r="V201" s="1">
        <f t="shared" si="88"/>
        <v>-18538.97</v>
      </c>
      <c r="W201" s="1">
        <f t="shared" si="88"/>
        <v>-19095.1391</v>
      </c>
      <c r="X201" s="1">
        <f t="shared" si="88"/>
        <v>-19667.993273</v>
      </c>
      <c r="Y201" s="1">
        <f t="shared" si="88"/>
        <v>-20258.033071190002</v>
      </c>
      <c r="Z201" s="1">
        <f t="shared" si="88"/>
        <v>-20865.774063325702</v>
      </c>
      <c r="AA201" s="1">
        <f t="shared" si="88"/>
        <v>-21491.747285225472</v>
      </c>
      <c r="AB201" s="1">
        <f t="shared" si="88"/>
        <v>-22136.499703782236</v>
      </c>
      <c r="AC201" s="1">
        <f t="shared" si="88"/>
        <v>-22800.594694895703</v>
      </c>
      <c r="AD201" s="1">
        <f t="shared" si="88"/>
        <v>429924.06884491985</v>
      </c>
      <c r="AE201" s="1">
        <f t="shared" si="88"/>
        <v>0</v>
      </c>
      <c r="AF201" s="1">
        <f t="shared" si="88"/>
        <v>0</v>
      </c>
      <c r="AG201" s="1">
        <f t="shared" si="88"/>
        <v>0</v>
      </c>
      <c r="AH201" s="1">
        <f t="shared" si="88"/>
        <v>0</v>
      </c>
      <c r="AI201" s="1">
        <f t="shared" si="88"/>
        <v>0</v>
      </c>
      <c r="AJ201" s="1">
        <f t="shared" si="88"/>
        <v>0</v>
      </c>
      <c r="AK201" s="1">
        <f t="shared" si="88"/>
        <v>0</v>
      </c>
      <c r="AL201" s="1">
        <f t="shared" si="88"/>
        <v>0</v>
      </c>
      <c r="AM201" s="1">
        <f t="shared" si="88"/>
        <v>0</v>
      </c>
      <c r="AN201" s="1">
        <f t="shared" si="88"/>
        <v>0</v>
      </c>
      <c r="AO201" s="1">
        <f t="shared" si="88"/>
        <v>0</v>
      </c>
      <c r="AP201" s="1">
        <f t="shared" si="88"/>
        <v>0</v>
      </c>
      <c r="AQ201" s="1">
        <f t="shared" si="88"/>
        <v>0</v>
      </c>
      <c r="AR201" s="1">
        <f t="shared" si="88"/>
        <v>0</v>
      </c>
      <c r="AS201" s="1">
        <f t="shared" si="88"/>
        <v>0</v>
      </c>
      <c r="AT201" s="1">
        <f t="shared" si="88"/>
        <v>0</v>
      </c>
      <c r="AU201" s="1">
        <f t="shared" si="88"/>
        <v>0</v>
      </c>
      <c r="AV201" s="1">
        <f t="shared" si="88"/>
        <v>0</v>
      </c>
      <c r="AW201" s="1">
        <f t="shared" si="88"/>
        <v>0</v>
      </c>
      <c r="AX201" s="1">
        <f t="shared" si="88"/>
        <v>0</v>
      </c>
    </row>
    <row r="203" spans="13:50" x14ac:dyDescent="0.25">
      <c r="Q203" t="str">
        <f>+A24</f>
        <v xml:space="preserve"> Equity Estates</v>
      </c>
      <c r="R203" t="str">
        <f>+B24</f>
        <v>Elite</v>
      </c>
      <c r="S203" t="s">
        <v>57</v>
      </c>
      <c r="U203" s="1">
        <f>-C24*(1-F24)</f>
        <v>0</v>
      </c>
      <c r="V203" s="1">
        <v>0</v>
      </c>
      <c r="W203" s="1">
        <v>0</v>
      </c>
      <c r="X203" s="1">
        <v>0</v>
      </c>
      <c r="Y203" s="1">
        <v>0</v>
      </c>
      <c r="Z203" s="1">
        <v>0</v>
      </c>
      <c r="AA203" s="1">
        <v>0</v>
      </c>
      <c r="AB203" s="1">
        <v>0</v>
      </c>
      <c r="AC203" s="1">
        <v>0</v>
      </c>
      <c r="AD203" s="1">
        <v>0</v>
      </c>
      <c r="AE203" s="1">
        <v>0</v>
      </c>
      <c r="AF203" s="1">
        <v>0</v>
      </c>
      <c r="AG203" s="1">
        <v>0</v>
      </c>
      <c r="AH203" s="1">
        <v>0</v>
      </c>
      <c r="AI203" s="1">
        <v>0</v>
      </c>
      <c r="AJ203" s="1">
        <v>0</v>
      </c>
      <c r="AK203" s="1">
        <v>0</v>
      </c>
      <c r="AL203" s="1">
        <v>0</v>
      </c>
      <c r="AM203" s="1">
        <v>0</v>
      </c>
      <c r="AN203" s="1">
        <v>0</v>
      </c>
      <c r="AO203" s="1">
        <v>0</v>
      </c>
      <c r="AP203" s="1">
        <v>0</v>
      </c>
      <c r="AQ203" s="1">
        <v>0</v>
      </c>
      <c r="AR203" s="1">
        <v>0</v>
      </c>
      <c r="AS203" s="1">
        <v>0</v>
      </c>
      <c r="AT203" s="1">
        <v>0</v>
      </c>
      <c r="AU203" s="1">
        <v>0</v>
      </c>
      <c r="AV203" s="1">
        <v>0</v>
      </c>
      <c r="AW203" s="1">
        <v>0</v>
      </c>
      <c r="AX203" s="1">
        <v>0</v>
      </c>
    </row>
    <row r="204" spans="13:50" x14ac:dyDescent="0.25">
      <c r="Q204" s="49"/>
      <c r="R204" s="49"/>
      <c r="S204" s="49" t="s">
        <v>58</v>
      </c>
      <c r="T204" s="49"/>
      <c r="U204" s="1">
        <f>-C24*F24</f>
        <v>-570000</v>
      </c>
      <c r="V204" s="1">
        <f t="shared" ref="V204:AX204" si="89">IF(V$75=$B$6,(-$U204)*IF($G24="Y",(1+$B$5)^($B$6-1),1),0)</f>
        <v>0</v>
      </c>
      <c r="W204" s="1">
        <f t="shared" si="89"/>
        <v>0</v>
      </c>
      <c r="X204" s="1">
        <f t="shared" si="89"/>
        <v>0</v>
      </c>
      <c r="Y204" s="1">
        <f t="shared" si="89"/>
        <v>0</v>
      </c>
      <c r="Z204" s="1">
        <f t="shared" si="89"/>
        <v>0</v>
      </c>
      <c r="AA204" s="1">
        <f t="shared" si="89"/>
        <v>0</v>
      </c>
      <c r="AB204" s="1">
        <f t="shared" si="89"/>
        <v>0</v>
      </c>
      <c r="AC204" s="1">
        <f t="shared" si="89"/>
        <v>0</v>
      </c>
      <c r="AD204" s="1">
        <f t="shared" si="89"/>
        <v>743720.71478266933</v>
      </c>
      <c r="AE204" s="1">
        <f t="shared" si="89"/>
        <v>0</v>
      </c>
      <c r="AF204" s="1">
        <f t="shared" si="89"/>
        <v>0</v>
      </c>
      <c r="AG204" s="1">
        <f t="shared" si="89"/>
        <v>0</v>
      </c>
      <c r="AH204" s="1">
        <f t="shared" si="89"/>
        <v>0</v>
      </c>
      <c r="AI204" s="1">
        <f t="shared" si="89"/>
        <v>0</v>
      </c>
      <c r="AJ204" s="1">
        <f t="shared" si="89"/>
        <v>0</v>
      </c>
      <c r="AK204" s="1">
        <f t="shared" si="89"/>
        <v>0</v>
      </c>
      <c r="AL204" s="1">
        <f t="shared" si="89"/>
        <v>0</v>
      </c>
      <c r="AM204" s="1">
        <f t="shared" si="89"/>
        <v>0</v>
      </c>
      <c r="AN204" s="1">
        <f t="shared" si="89"/>
        <v>0</v>
      </c>
      <c r="AO204" s="1">
        <f t="shared" si="89"/>
        <v>0</v>
      </c>
      <c r="AP204" s="1">
        <f t="shared" si="89"/>
        <v>0</v>
      </c>
      <c r="AQ204" s="1">
        <f t="shared" si="89"/>
        <v>0</v>
      </c>
      <c r="AR204" s="1">
        <f t="shared" si="89"/>
        <v>0</v>
      </c>
      <c r="AS204" s="1">
        <f t="shared" si="89"/>
        <v>0</v>
      </c>
      <c r="AT204" s="1">
        <f t="shared" si="89"/>
        <v>0</v>
      </c>
      <c r="AU204" s="1">
        <f t="shared" si="89"/>
        <v>0</v>
      </c>
      <c r="AV204" s="1">
        <f t="shared" si="89"/>
        <v>0</v>
      </c>
      <c r="AW204" s="1">
        <f t="shared" si="89"/>
        <v>0</v>
      </c>
      <c r="AX204" s="1">
        <f t="shared" si="89"/>
        <v>0</v>
      </c>
    </row>
    <row r="205" spans="13:50" x14ac:dyDescent="0.25">
      <c r="M205" s="49"/>
      <c r="N205" s="49"/>
      <c r="O205" s="49"/>
      <c r="P205" s="49"/>
      <c r="S205" s="12" t="s">
        <v>0</v>
      </c>
      <c r="U205" s="53">
        <f>-D24-(E24*H24)</f>
        <v>-35700</v>
      </c>
      <c r="V205" s="53">
        <f t="shared" ref="V205:AX205" si="90">IF(V$75&lt;=$B$6,U205*(1+$B$5),0)</f>
        <v>-36771</v>
      </c>
      <c r="W205" s="53">
        <f t="shared" si="90"/>
        <v>-37874.129999999997</v>
      </c>
      <c r="X205" s="53">
        <f t="shared" si="90"/>
        <v>-39010.353900000002</v>
      </c>
      <c r="Y205" s="53">
        <f t="shared" si="90"/>
        <v>-40180.664517000005</v>
      </c>
      <c r="Z205" s="53">
        <f t="shared" si="90"/>
        <v>-41386.084452510004</v>
      </c>
      <c r="AA205" s="53">
        <f t="shared" si="90"/>
        <v>-42627.666986085307</v>
      </c>
      <c r="AB205" s="53">
        <f t="shared" si="90"/>
        <v>-43906.496995667869</v>
      </c>
      <c r="AC205" s="53">
        <f t="shared" si="90"/>
        <v>-45223.691905537904</v>
      </c>
      <c r="AD205" s="53">
        <f t="shared" si="90"/>
        <v>-46580.402662704044</v>
      </c>
      <c r="AE205" s="53">
        <f t="shared" si="90"/>
        <v>0</v>
      </c>
      <c r="AF205" s="53">
        <f t="shared" si="90"/>
        <v>0</v>
      </c>
      <c r="AG205" s="53">
        <f t="shared" si="90"/>
        <v>0</v>
      </c>
      <c r="AH205" s="53">
        <f t="shared" si="90"/>
        <v>0</v>
      </c>
      <c r="AI205" s="53">
        <f t="shared" si="90"/>
        <v>0</v>
      </c>
      <c r="AJ205" s="53">
        <f t="shared" si="90"/>
        <v>0</v>
      </c>
      <c r="AK205" s="53">
        <f t="shared" si="90"/>
        <v>0</v>
      </c>
      <c r="AL205" s="53">
        <f t="shared" si="90"/>
        <v>0</v>
      </c>
      <c r="AM205" s="53">
        <f t="shared" si="90"/>
        <v>0</v>
      </c>
      <c r="AN205" s="53">
        <f t="shared" si="90"/>
        <v>0</v>
      </c>
      <c r="AO205" s="53">
        <f t="shared" si="90"/>
        <v>0</v>
      </c>
      <c r="AP205" s="53">
        <f t="shared" si="90"/>
        <v>0</v>
      </c>
      <c r="AQ205" s="53">
        <f t="shared" si="90"/>
        <v>0</v>
      </c>
      <c r="AR205" s="53">
        <f t="shared" si="90"/>
        <v>0</v>
      </c>
      <c r="AS205" s="53">
        <f t="shared" si="90"/>
        <v>0</v>
      </c>
      <c r="AT205" s="53">
        <f t="shared" si="90"/>
        <v>0</v>
      </c>
      <c r="AU205" s="53">
        <f t="shared" si="90"/>
        <v>0</v>
      </c>
      <c r="AV205" s="53">
        <f t="shared" si="90"/>
        <v>0</v>
      </c>
      <c r="AW205" s="53">
        <f t="shared" si="90"/>
        <v>0</v>
      </c>
      <c r="AX205" s="53">
        <f t="shared" si="90"/>
        <v>0</v>
      </c>
    </row>
    <row r="206" spans="13:50" x14ac:dyDescent="0.25">
      <c r="S206" t="s">
        <v>59</v>
      </c>
      <c r="U206" s="1">
        <f t="shared" ref="U206:AN206" si="91">SUM(U203:U205)</f>
        <v>-605700</v>
      </c>
      <c r="V206" s="1">
        <f t="shared" si="91"/>
        <v>-36771</v>
      </c>
      <c r="W206" s="1">
        <f t="shared" si="91"/>
        <v>-37874.129999999997</v>
      </c>
      <c r="X206" s="1">
        <f t="shared" si="91"/>
        <v>-39010.353900000002</v>
      </c>
      <c r="Y206" s="1">
        <f t="shared" si="91"/>
        <v>-40180.664517000005</v>
      </c>
      <c r="Z206" s="1">
        <f t="shared" si="91"/>
        <v>-41386.084452510004</v>
      </c>
      <c r="AA206" s="1">
        <f t="shared" si="91"/>
        <v>-42627.666986085307</v>
      </c>
      <c r="AB206" s="1">
        <f t="shared" si="91"/>
        <v>-43906.496995667869</v>
      </c>
      <c r="AC206" s="1">
        <f t="shared" si="91"/>
        <v>-45223.691905537904</v>
      </c>
      <c r="AD206" s="1">
        <f t="shared" si="91"/>
        <v>697140.31211996533</v>
      </c>
      <c r="AE206" s="1">
        <f t="shared" si="91"/>
        <v>0</v>
      </c>
      <c r="AF206" s="1">
        <f t="shared" si="91"/>
        <v>0</v>
      </c>
      <c r="AG206" s="1">
        <f t="shared" si="91"/>
        <v>0</v>
      </c>
      <c r="AH206" s="1">
        <f t="shared" si="91"/>
        <v>0</v>
      </c>
      <c r="AI206" s="1">
        <f t="shared" si="91"/>
        <v>0</v>
      </c>
      <c r="AJ206" s="1">
        <f t="shared" si="91"/>
        <v>0</v>
      </c>
      <c r="AK206" s="1">
        <f t="shared" si="91"/>
        <v>0</v>
      </c>
      <c r="AL206" s="1">
        <f t="shared" si="91"/>
        <v>0</v>
      </c>
      <c r="AM206" s="1">
        <f t="shared" si="91"/>
        <v>0</v>
      </c>
      <c r="AN206" s="1">
        <f t="shared" si="91"/>
        <v>0</v>
      </c>
      <c r="AO206" s="1">
        <f t="shared" ref="AO206:AX206" si="92">SUM(AO203:AO205)</f>
        <v>0</v>
      </c>
      <c r="AP206" s="1">
        <f t="shared" si="92"/>
        <v>0</v>
      </c>
      <c r="AQ206" s="1">
        <f t="shared" si="92"/>
        <v>0</v>
      </c>
      <c r="AR206" s="1">
        <f t="shared" si="92"/>
        <v>0</v>
      </c>
      <c r="AS206" s="1">
        <f t="shared" si="92"/>
        <v>0</v>
      </c>
      <c r="AT206" s="1">
        <f t="shared" si="92"/>
        <v>0</v>
      </c>
      <c r="AU206" s="1">
        <f t="shared" si="92"/>
        <v>0</v>
      </c>
      <c r="AV206" s="1">
        <f t="shared" si="92"/>
        <v>0</v>
      </c>
      <c r="AW206" s="1">
        <f t="shared" si="92"/>
        <v>0</v>
      </c>
      <c r="AX206" s="1">
        <f t="shared" si="92"/>
        <v>0</v>
      </c>
    </row>
    <row r="208" spans="13:50" x14ac:dyDescent="0.25">
      <c r="Q208">
        <f>+A19</f>
        <v>0</v>
      </c>
      <c r="R208">
        <f>+B19</f>
        <v>0</v>
      </c>
      <c r="S208" t="s">
        <v>57</v>
      </c>
      <c r="U208" s="1">
        <f>-C19*(1-F19)</f>
        <v>0</v>
      </c>
      <c r="V208" s="1">
        <v>0</v>
      </c>
      <c r="W208" s="1">
        <v>0</v>
      </c>
      <c r="X208" s="1">
        <v>0</v>
      </c>
      <c r="Y208" s="1">
        <v>0</v>
      </c>
      <c r="Z208" s="1">
        <v>0</v>
      </c>
      <c r="AA208" s="1">
        <v>0</v>
      </c>
      <c r="AB208" s="1">
        <v>0</v>
      </c>
      <c r="AC208" s="1">
        <v>0</v>
      </c>
      <c r="AD208" s="1">
        <v>0</v>
      </c>
      <c r="AE208" s="1">
        <v>0</v>
      </c>
      <c r="AF208" s="1">
        <v>0</v>
      </c>
      <c r="AG208" s="1">
        <v>0</v>
      </c>
      <c r="AH208" s="1">
        <v>0</v>
      </c>
      <c r="AI208" s="1">
        <v>0</v>
      </c>
      <c r="AJ208" s="1">
        <v>0</v>
      </c>
      <c r="AK208" s="1">
        <v>0</v>
      </c>
      <c r="AL208" s="1">
        <v>0</v>
      </c>
      <c r="AM208" s="1">
        <v>0</v>
      </c>
      <c r="AN208" s="1">
        <v>0</v>
      </c>
      <c r="AO208" s="1">
        <v>0</v>
      </c>
      <c r="AP208" s="1">
        <v>0</v>
      </c>
      <c r="AQ208" s="1">
        <v>0</v>
      </c>
      <c r="AR208" s="1">
        <v>0</v>
      </c>
      <c r="AS208" s="1">
        <v>0</v>
      </c>
      <c r="AT208" s="1">
        <v>0</v>
      </c>
      <c r="AU208" s="1">
        <v>0</v>
      </c>
      <c r="AV208" s="1">
        <v>0</v>
      </c>
      <c r="AW208" s="1">
        <v>0</v>
      </c>
      <c r="AX208" s="1">
        <v>0</v>
      </c>
    </row>
    <row r="209" spans="13:50" x14ac:dyDescent="0.25">
      <c r="Q209" s="49"/>
      <c r="R209" s="49"/>
      <c r="S209" s="49" t="s">
        <v>58</v>
      </c>
      <c r="T209" s="49"/>
      <c r="U209" s="1">
        <f>-C19*F19</f>
        <v>0</v>
      </c>
      <c r="V209" s="1">
        <f t="shared" ref="V209:AX209" si="93">IF(V$75=$B$6,(-$U209)*IF($G19="Y",(1+$B$5)^($B$6-1),1),0)</f>
        <v>0</v>
      </c>
      <c r="W209" s="1">
        <f t="shared" si="93"/>
        <v>0</v>
      </c>
      <c r="X209" s="1">
        <f t="shared" si="93"/>
        <v>0</v>
      </c>
      <c r="Y209" s="1">
        <f t="shared" si="93"/>
        <v>0</v>
      </c>
      <c r="Z209" s="1">
        <f t="shared" si="93"/>
        <v>0</v>
      </c>
      <c r="AA209" s="1">
        <f t="shared" si="93"/>
        <v>0</v>
      </c>
      <c r="AB209" s="1">
        <f t="shared" si="93"/>
        <v>0</v>
      </c>
      <c r="AC209" s="1">
        <f t="shared" si="93"/>
        <v>0</v>
      </c>
      <c r="AD209" s="1">
        <f t="shared" si="93"/>
        <v>0</v>
      </c>
      <c r="AE209" s="1">
        <f t="shared" si="93"/>
        <v>0</v>
      </c>
      <c r="AF209" s="1">
        <f t="shared" si="93"/>
        <v>0</v>
      </c>
      <c r="AG209" s="1">
        <f t="shared" si="93"/>
        <v>0</v>
      </c>
      <c r="AH209" s="1">
        <f t="shared" si="93"/>
        <v>0</v>
      </c>
      <c r="AI209" s="1">
        <f t="shared" si="93"/>
        <v>0</v>
      </c>
      <c r="AJ209" s="1">
        <f t="shared" si="93"/>
        <v>0</v>
      </c>
      <c r="AK209" s="1">
        <f t="shared" si="93"/>
        <v>0</v>
      </c>
      <c r="AL209" s="1">
        <f t="shared" si="93"/>
        <v>0</v>
      </c>
      <c r="AM209" s="1">
        <f t="shared" si="93"/>
        <v>0</v>
      </c>
      <c r="AN209" s="1">
        <f t="shared" si="93"/>
        <v>0</v>
      </c>
      <c r="AO209" s="1">
        <f t="shared" si="93"/>
        <v>0</v>
      </c>
      <c r="AP209" s="1">
        <f t="shared" si="93"/>
        <v>0</v>
      </c>
      <c r="AQ209" s="1">
        <f t="shared" si="93"/>
        <v>0</v>
      </c>
      <c r="AR209" s="1">
        <f t="shared" si="93"/>
        <v>0</v>
      </c>
      <c r="AS209" s="1">
        <f t="shared" si="93"/>
        <v>0</v>
      </c>
      <c r="AT209" s="1">
        <f t="shared" si="93"/>
        <v>0</v>
      </c>
      <c r="AU209" s="1">
        <f t="shared" si="93"/>
        <v>0</v>
      </c>
      <c r="AV209" s="1">
        <f t="shared" si="93"/>
        <v>0</v>
      </c>
      <c r="AW209" s="1">
        <f t="shared" si="93"/>
        <v>0</v>
      </c>
      <c r="AX209" s="1">
        <f t="shared" si="93"/>
        <v>0</v>
      </c>
    </row>
    <row r="210" spans="13:50" x14ac:dyDescent="0.25">
      <c r="M210" s="49"/>
      <c r="N210" s="49"/>
      <c r="O210" s="49"/>
      <c r="P210" s="49"/>
      <c r="S210" s="12" t="s">
        <v>0</v>
      </c>
      <c r="U210" s="53">
        <f>-D19-(E19*H19)</f>
        <v>0</v>
      </c>
      <c r="V210" s="53">
        <f t="shared" ref="V210:AX210" si="94">IF(V$75&lt;=$B$6,U210*(1+$B$5),0)</f>
        <v>0</v>
      </c>
      <c r="W210" s="53">
        <f t="shared" si="94"/>
        <v>0</v>
      </c>
      <c r="X210" s="53">
        <f t="shared" si="94"/>
        <v>0</v>
      </c>
      <c r="Y210" s="53">
        <f t="shared" si="94"/>
        <v>0</v>
      </c>
      <c r="Z210" s="53">
        <f t="shared" si="94"/>
        <v>0</v>
      </c>
      <c r="AA210" s="53">
        <f t="shared" si="94"/>
        <v>0</v>
      </c>
      <c r="AB210" s="53">
        <f t="shared" si="94"/>
        <v>0</v>
      </c>
      <c r="AC210" s="53">
        <f t="shared" si="94"/>
        <v>0</v>
      </c>
      <c r="AD210" s="53">
        <f t="shared" si="94"/>
        <v>0</v>
      </c>
      <c r="AE210" s="53">
        <f t="shared" si="94"/>
        <v>0</v>
      </c>
      <c r="AF210" s="53">
        <f t="shared" si="94"/>
        <v>0</v>
      </c>
      <c r="AG210" s="53">
        <f t="shared" si="94"/>
        <v>0</v>
      </c>
      <c r="AH210" s="53">
        <f t="shared" si="94"/>
        <v>0</v>
      </c>
      <c r="AI210" s="53">
        <f t="shared" si="94"/>
        <v>0</v>
      </c>
      <c r="AJ210" s="53">
        <f t="shared" si="94"/>
        <v>0</v>
      </c>
      <c r="AK210" s="53">
        <f t="shared" si="94"/>
        <v>0</v>
      </c>
      <c r="AL210" s="53">
        <f t="shared" si="94"/>
        <v>0</v>
      </c>
      <c r="AM210" s="53">
        <f t="shared" si="94"/>
        <v>0</v>
      </c>
      <c r="AN210" s="53">
        <f t="shared" si="94"/>
        <v>0</v>
      </c>
      <c r="AO210" s="53">
        <f t="shared" si="94"/>
        <v>0</v>
      </c>
      <c r="AP210" s="53">
        <f t="shared" si="94"/>
        <v>0</v>
      </c>
      <c r="AQ210" s="53">
        <f t="shared" si="94"/>
        <v>0</v>
      </c>
      <c r="AR210" s="53">
        <f t="shared" si="94"/>
        <v>0</v>
      </c>
      <c r="AS210" s="53">
        <f t="shared" si="94"/>
        <v>0</v>
      </c>
      <c r="AT210" s="53">
        <f t="shared" si="94"/>
        <v>0</v>
      </c>
      <c r="AU210" s="53">
        <f t="shared" si="94"/>
        <v>0</v>
      </c>
      <c r="AV210" s="53">
        <f t="shared" si="94"/>
        <v>0</v>
      </c>
      <c r="AW210" s="53">
        <f t="shared" si="94"/>
        <v>0</v>
      </c>
      <c r="AX210" s="53">
        <f t="shared" si="94"/>
        <v>0</v>
      </c>
    </row>
    <row r="211" spans="13:50" x14ac:dyDescent="0.25">
      <c r="S211" t="s">
        <v>59</v>
      </c>
      <c r="U211" s="1">
        <f t="shared" ref="U211:AN211" si="95">SUM(U208:U210)</f>
        <v>0</v>
      </c>
      <c r="V211" s="1">
        <f t="shared" si="95"/>
        <v>0</v>
      </c>
      <c r="W211" s="1">
        <f t="shared" si="95"/>
        <v>0</v>
      </c>
      <c r="X211" s="1">
        <f t="shared" si="95"/>
        <v>0</v>
      </c>
      <c r="Y211" s="1">
        <f t="shared" si="95"/>
        <v>0</v>
      </c>
      <c r="Z211" s="1">
        <f t="shared" si="95"/>
        <v>0</v>
      </c>
      <c r="AA211" s="1">
        <f t="shared" si="95"/>
        <v>0</v>
      </c>
      <c r="AB211" s="1">
        <f t="shared" si="95"/>
        <v>0</v>
      </c>
      <c r="AC211" s="1">
        <f t="shared" si="95"/>
        <v>0</v>
      </c>
      <c r="AD211" s="1">
        <f t="shared" si="95"/>
        <v>0</v>
      </c>
      <c r="AE211" s="1">
        <f t="shared" si="95"/>
        <v>0</v>
      </c>
      <c r="AF211" s="1">
        <f t="shared" si="95"/>
        <v>0</v>
      </c>
      <c r="AG211" s="1">
        <f t="shared" si="95"/>
        <v>0</v>
      </c>
      <c r="AH211" s="1">
        <f t="shared" si="95"/>
        <v>0</v>
      </c>
      <c r="AI211" s="1">
        <f t="shared" si="95"/>
        <v>0</v>
      </c>
      <c r="AJ211" s="1">
        <f t="shared" si="95"/>
        <v>0</v>
      </c>
      <c r="AK211" s="1">
        <f t="shared" si="95"/>
        <v>0</v>
      </c>
      <c r="AL211" s="1">
        <f t="shared" si="95"/>
        <v>0</v>
      </c>
      <c r="AM211" s="1">
        <f t="shared" si="95"/>
        <v>0</v>
      </c>
      <c r="AN211" s="1">
        <f t="shared" si="95"/>
        <v>0</v>
      </c>
      <c r="AO211" s="1">
        <f t="shared" ref="AO211:AX211" si="96">SUM(AO208:AO210)</f>
        <v>0</v>
      </c>
      <c r="AP211" s="1">
        <f t="shared" si="96"/>
        <v>0</v>
      </c>
      <c r="AQ211" s="1">
        <f t="shared" si="96"/>
        <v>0</v>
      </c>
      <c r="AR211" s="1">
        <f t="shared" si="96"/>
        <v>0</v>
      </c>
      <c r="AS211" s="1">
        <f t="shared" si="96"/>
        <v>0</v>
      </c>
      <c r="AT211" s="1">
        <f t="shared" si="96"/>
        <v>0</v>
      </c>
      <c r="AU211" s="1">
        <f t="shared" si="96"/>
        <v>0</v>
      </c>
      <c r="AV211" s="1">
        <f t="shared" si="96"/>
        <v>0</v>
      </c>
      <c r="AW211" s="1">
        <f t="shared" si="96"/>
        <v>0</v>
      </c>
      <c r="AX211" s="1">
        <f t="shared" si="96"/>
        <v>0</v>
      </c>
    </row>
    <row r="213" spans="13:50" x14ac:dyDescent="0.25">
      <c r="Q213">
        <f>+A20</f>
        <v>0</v>
      </c>
      <c r="R213">
        <f>+B20</f>
        <v>0</v>
      </c>
      <c r="S213" t="s">
        <v>57</v>
      </c>
      <c r="U213" s="1">
        <f>-C20*(1-F20)</f>
        <v>0</v>
      </c>
      <c r="V213" s="1">
        <v>0</v>
      </c>
      <c r="W213" s="1">
        <v>0</v>
      </c>
      <c r="X213" s="1">
        <v>0</v>
      </c>
      <c r="Y213" s="1">
        <v>0</v>
      </c>
      <c r="Z213" s="1">
        <v>0</v>
      </c>
      <c r="AA213" s="1">
        <v>0</v>
      </c>
      <c r="AB213" s="1">
        <v>0</v>
      </c>
      <c r="AC213" s="1">
        <v>0</v>
      </c>
      <c r="AD213" s="1">
        <v>0</v>
      </c>
      <c r="AE213" s="1">
        <v>0</v>
      </c>
      <c r="AF213" s="1">
        <v>0</v>
      </c>
      <c r="AG213" s="1">
        <v>0</v>
      </c>
      <c r="AH213" s="1">
        <v>0</v>
      </c>
      <c r="AI213" s="1">
        <v>0</v>
      </c>
      <c r="AJ213" s="1">
        <v>0</v>
      </c>
      <c r="AK213" s="1">
        <v>0</v>
      </c>
      <c r="AL213" s="1">
        <v>0</v>
      </c>
      <c r="AM213" s="1">
        <v>0</v>
      </c>
      <c r="AN213" s="1">
        <v>0</v>
      </c>
      <c r="AO213" s="1">
        <v>0</v>
      </c>
      <c r="AP213" s="1">
        <v>0</v>
      </c>
      <c r="AQ213" s="1">
        <v>0</v>
      </c>
      <c r="AR213" s="1">
        <v>0</v>
      </c>
      <c r="AS213" s="1">
        <v>0</v>
      </c>
      <c r="AT213" s="1">
        <v>0</v>
      </c>
      <c r="AU213" s="1">
        <v>0</v>
      </c>
      <c r="AV213" s="1">
        <v>0</v>
      </c>
      <c r="AW213" s="1">
        <v>0</v>
      </c>
      <c r="AX213" s="1">
        <v>0</v>
      </c>
    </row>
    <row r="214" spans="13:50" x14ac:dyDescent="0.25">
      <c r="Q214" s="49"/>
      <c r="R214" s="49"/>
      <c r="S214" s="49" t="s">
        <v>58</v>
      </c>
      <c r="T214" s="49"/>
      <c r="U214" s="1">
        <f>-C20*F20</f>
        <v>0</v>
      </c>
      <c r="V214" s="1">
        <f t="shared" ref="V214:AX214" si="97">IF(V$75=$B$6,(-$U214)*IF($G20="Y",(1+$B$5)^($B$6-1),1),0)</f>
        <v>0</v>
      </c>
      <c r="W214" s="1">
        <f t="shared" si="97"/>
        <v>0</v>
      </c>
      <c r="X214" s="1">
        <f t="shared" si="97"/>
        <v>0</v>
      </c>
      <c r="Y214" s="1">
        <f t="shared" si="97"/>
        <v>0</v>
      </c>
      <c r="Z214" s="1">
        <f t="shared" si="97"/>
        <v>0</v>
      </c>
      <c r="AA214" s="1">
        <f t="shared" si="97"/>
        <v>0</v>
      </c>
      <c r="AB214" s="1">
        <f t="shared" si="97"/>
        <v>0</v>
      </c>
      <c r="AC214" s="1">
        <f t="shared" si="97"/>
        <v>0</v>
      </c>
      <c r="AD214" s="1">
        <f t="shared" si="97"/>
        <v>0</v>
      </c>
      <c r="AE214" s="1">
        <f t="shared" si="97"/>
        <v>0</v>
      </c>
      <c r="AF214" s="1">
        <f t="shared" si="97"/>
        <v>0</v>
      </c>
      <c r="AG214" s="1">
        <f t="shared" si="97"/>
        <v>0</v>
      </c>
      <c r="AH214" s="1">
        <f t="shared" si="97"/>
        <v>0</v>
      </c>
      <c r="AI214" s="1">
        <f t="shared" si="97"/>
        <v>0</v>
      </c>
      <c r="AJ214" s="1">
        <f t="shared" si="97"/>
        <v>0</v>
      </c>
      <c r="AK214" s="1">
        <f t="shared" si="97"/>
        <v>0</v>
      </c>
      <c r="AL214" s="1">
        <f t="shared" si="97"/>
        <v>0</v>
      </c>
      <c r="AM214" s="1">
        <f t="shared" si="97"/>
        <v>0</v>
      </c>
      <c r="AN214" s="1">
        <f t="shared" si="97"/>
        <v>0</v>
      </c>
      <c r="AO214" s="1">
        <f t="shared" si="97"/>
        <v>0</v>
      </c>
      <c r="AP214" s="1">
        <f t="shared" si="97"/>
        <v>0</v>
      </c>
      <c r="AQ214" s="1">
        <f t="shared" si="97"/>
        <v>0</v>
      </c>
      <c r="AR214" s="1">
        <f t="shared" si="97"/>
        <v>0</v>
      </c>
      <c r="AS214" s="1">
        <f t="shared" si="97"/>
        <v>0</v>
      </c>
      <c r="AT214" s="1">
        <f t="shared" si="97"/>
        <v>0</v>
      </c>
      <c r="AU214" s="1">
        <f t="shared" si="97"/>
        <v>0</v>
      </c>
      <c r="AV214" s="1">
        <f t="shared" si="97"/>
        <v>0</v>
      </c>
      <c r="AW214" s="1">
        <f t="shared" si="97"/>
        <v>0</v>
      </c>
      <c r="AX214" s="1">
        <f t="shared" si="97"/>
        <v>0</v>
      </c>
    </row>
    <row r="215" spans="13:50" x14ac:dyDescent="0.25">
      <c r="M215" s="49"/>
      <c r="N215" s="49"/>
      <c r="O215" s="49"/>
      <c r="P215" s="49"/>
      <c r="S215" s="12" t="s">
        <v>0</v>
      </c>
      <c r="U215" s="53">
        <f>-D20-(E20*H20)</f>
        <v>0</v>
      </c>
      <c r="V215" s="53">
        <f t="shared" ref="V215:AX215" si="98">IF(V$75&lt;=$B$6,U215*(1+$B$5),0)</f>
        <v>0</v>
      </c>
      <c r="W215" s="53">
        <f t="shared" si="98"/>
        <v>0</v>
      </c>
      <c r="X215" s="53">
        <f t="shared" si="98"/>
        <v>0</v>
      </c>
      <c r="Y215" s="53">
        <f t="shared" si="98"/>
        <v>0</v>
      </c>
      <c r="Z215" s="53">
        <f t="shared" si="98"/>
        <v>0</v>
      </c>
      <c r="AA215" s="53">
        <f t="shared" si="98"/>
        <v>0</v>
      </c>
      <c r="AB215" s="53">
        <f t="shared" si="98"/>
        <v>0</v>
      </c>
      <c r="AC215" s="53">
        <f t="shared" si="98"/>
        <v>0</v>
      </c>
      <c r="AD215" s="53">
        <f t="shared" si="98"/>
        <v>0</v>
      </c>
      <c r="AE215" s="53">
        <f t="shared" si="98"/>
        <v>0</v>
      </c>
      <c r="AF215" s="53">
        <f t="shared" si="98"/>
        <v>0</v>
      </c>
      <c r="AG215" s="53">
        <f t="shared" si="98"/>
        <v>0</v>
      </c>
      <c r="AH215" s="53">
        <f t="shared" si="98"/>
        <v>0</v>
      </c>
      <c r="AI215" s="53">
        <f t="shared" si="98"/>
        <v>0</v>
      </c>
      <c r="AJ215" s="53">
        <f t="shared" si="98"/>
        <v>0</v>
      </c>
      <c r="AK215" s="53">
        <f t="shared" si="98"/>
        <v>0</v>
      </c>
      <c r="AL215" s="53">
        <f t="shared" si="98"/>
        <v>0</v>
      </c>
      <c r="AM215" s="53">
        <f t="shared" si="98"/>
        <v>0</v>
      </c>
      <c r="AN215" s="53">
        <f t="shared" si="98"/>
        <v>0</v>
      </c>
      <c r="AO215" s="53">
        <f t="shared" si="98"/>
        <v>0</v>
      </c>
      <c r="AP215" s="53">
        <f t="shared" si="98"/>
        <v>0</v>
      </c>
      <c r="AQ215" s="53">
        <f t="shared" si="98"/>
        <v>0</v>
      </c>
      <c r="AR215" s="53">
        <f t="shared" si="98"/>
        <v>0</v>
      </c>
      <c r="AS215" s="53">
        <f t="shared" si="98"/>
        <v>0</v>
      </c>
      <c r="AT215" s="53">
        <f t="shared" si="98"/>
        <v>0</v>
      </c>
      <c r="AU215" s="53">
        <f t="shared" si="98"/>
        <v>0</v>
      </c>
      <c r="AV215" s="53">
        <f t="shared" si="98"/>
        <v>0</v>
      </c>
      <c r="AW215" s="53">
        <f t="shared" si="98"/>
        <v>0</v>
      </c>
      <c r="AX215" s="53">
        <f t="shared" si="98"/>
        <v>0</v>
      </c>
    </row>
    <row r="216" spans="13:50" x14ac:dyDescent="0.25">
      <c r="S216" t="s">
        <v>59</v>
      </c>
      <c r="U216" s="1">
        <f t="shared" ref="U216:AX216" si="99">SUM(U213:U215)</f>
        <v>0</v>
      </c>
      <c r="V216" s="1">
        <f t="shared" si="99"/>
        <v>0</v>
      </c>
      <c r="W216" s="1">
        <f t="shared" si="99"/>
        <v>0</v>
      </c>
      <c r="X216" s="1">
        <f t="shared" si="99"/>
        <v>0</v>
      </c>
      <c r="Y216" s="1">
        <f t="shared" si="99"/>
        <v>0</v>
      </c>
      <c r="Z216" s="1">
        <f t="shared" si="99"/>
        <v>0</v>
      </c>
      <c r="AA216" s="1">
        <f t="shared" si="99"/>
        <v>0</v>
      </c>
      <c r="AB216" s="1">
        <f t="shared" si="99"/>
        <v>0</v>
      </c>
      <c r="AC216" s="1">
        <f t="shared" si="99"/>
        <v>0</v>
      </c>
      <c r="AD216" s="1">
        <f t="shared" si="99"/>
        <v>0</v>
      </c>
      <c r="AE216" s="1">
        <f t="shared" si="99"/>
        <v>0</v>
      </c>
      <c r="AF216" s="1">
        <f t="shared" si="99"/>
        <v>0</v>
      </c>
      <c r="AG216" s="1">
        <f t="shared" si="99"/>
        <v>0</v>
      </c>
      <c r="AH216" s="1">
        <f t="shared" si="99"/>
        <v>0</v>
      </c>
      <c r="AI216" s="1">
        <f t="shared" si="99"/>
        <v>0</v>
      </c>
      <c r="AJ216" s="1">
        <f t="shared" si="99"/>
        <v>0</v>
      </c>
      <c r="AK216" s="1">
        <f t="shared" si="99"/>
        <v>0</v>
      </c>
      <c r="AL216" s="1">
        <f t="shared" si="99"/>
        <v>0</v>
      </c>
      <c r="AM216" s="1">
        <f t="shared" si="99"/>
        <v>0</v>
      </c>
      <c r="AN216" s="1">
        <f t="shared" si="99"/>
        <v>0</v>
      </c>
      <c r="AO216" s="1">
        <f t="shared" si="99"/>
        <v>0</v>
      </c>
      <c r="AP216" s="1">
        <f t="shared" si="99"/>
        <v>0</v>
      </c>
      <c r="AQ216" s="1">
        <f t="shared" si="99"/>
        <v>0</v>
      </c>
      <c r="AR216" s="1">
        <f t="shared" si="99"/>
        <v>0</v>
      </c>
      <c r="AS216" s="1">
        <f t="shared" si="99"/>
        <v>0</v>
      </c>
      <c r="AT216" s="1">
        <f t="shared" si="99"/>
        <v>0</v>
      </c>
      <c r="AU216" s="1">
        <f t="shared" si="99"/>
        <v>0</v>
      </c>
      <c r="AV216" s="1">
        <f t="shared" si="99"/>
        <v>0</v>
      </c>
      <c r="AW216" s="1">
        <f t="shared" si="99"/>
        <v>0</v>
      </c>
      <c r="AX216" s="1">
        <f t="shared" si="99"/>
        <v>0</v>
      </c>
    </row>
    <row r="218" spans="13:50" x14ac:dyDescent="0.25">
      <c r="Q218">
        <f>+A21</f>
        <v>0</v>
      </c>
      <c r="R218">
        <f>+B21</f>
        <v>0</v>
      </c>
      <c r="S218" t="s">
        <v>57</v>
      </c>
      <c r="U218" s="1">
        <f>-C21*(1-F21)</f>
        <v>0</v>
      </c>
      <c r="V218" s="1">
        <v>0</v>
      </c>
      <c r="W218" s="1">
        <v>0</v>
      </c>
      <c r="X218" s="1">
        <v>0</v>
      </c>
      <c r="Y218" s="1">
        <v>0</v>
      </c>
      <c r="Z218" s="1">
        <v>0</v>
      </c>
      <c r="AA218" s="1">
        <v>0</v>
      </c>
      <c r="AB218" s="1">
        <v>0</v>
      </c>
      <c r="AC218" s="1">
        <v>0</v>
      </c>
      <c r="AD218" s="1">
        <v>0</v>
      </c>
      <c r="AE218" s="1">
        <v>0</v>
      </c>
      <c r="AF218" s="1">
        <v>0</v>
      </c>
      <c r="AG218" s="1">
        <v>0</v>
      </c>
      <c r="AH218" s="1">
        <v>0</v>
      </c>
      <c r="AI218" s="1">
        <v>0</v>
      </c>
      <c r="AJ218" s="1">
        <v>0</v>
      </c>
      <c r="AK218" s="1">
        <v>0</v>
      </c>
      <c r="AL218" s="1">
        <v>0</v>
      </c>
      <c r="AM218" s="1">
        <v>0</v>
      </c>
      <c r="AN218" s="1">
        <v>0</v>
      </c>
      <c r="AO218" s="1">
        <v>0</v>
      </c>
      <c r="AP218" s="1">
        <v>0</v>
      </c>
      <c r="AQ218" s="1">
        <v>0</v>
      </c>
      <c r="AR218" s="1">
        <v>0</v>
      </c>
      <c r="AS218" s="1">
        <v>0</v>
      </c>
      <c r="AT218" s="1">
        <v>0</v>
      </c>
      <c r="AU218" s="1">
        <v>0</v>
      </c>
      <c r="AV218" s="1">
        <v>0</v>
      </c>
      <c r="AW218" s="1">
        <v>0</v>
      </c>
      <c r="AX218" s="1">
        <v>0</v>
      </c>
    </row>
    <row r="219" spans="13:50" x14ac:dyDescent="0.25">
      <c r="Q219" s="49"/>
      <c r="R219" s="49"/>
      <c r="S219" s="49" t="s">
        <v>58</v>
      </c>
      <c r="T219" s="49"/>
      <c r="U219" s="1">
        <f>-C21*F21</f>
        <v>0</v>
      </c>
      <c r="V219" s="1">
        <f t="shared" ref="V219:AX219" si="100">IF(V$75=$B$6,(-$U219)*IF($G21="Y",(1+$B$5)^($B$6-1),1),0)</f>
        <v>0</v>
      </c>
      <c r="W219" s="1">
        <f t="shared" si="100"/>
        <v>0</v>
      </c>
      <c r="X219" s="1">
        <f t="shared" si="100"/>
        <v>0</v>
      </c>
      <c r="Y219" s="1">
        <f t="shared" si="100"/>
        <v>0</v>
      </c>
      <c r="Z219" s="1">
        <f t="shared" si="100"/>
        <v>0</v>
      </c>
      <c r="AA219" s="1">
        <f t="shared" si="100"/>
        <v>0</v>
      </c>
      <c r="AB219" s="1">
        <f t="shared" si="100"/>
        <v>0</v>
      </c>
      <c r="AC219" s="1">
        <f t="shared" si="100"/>
        <v>0</v>
      </c>
      <c r="AD219" s="1">
        <f t="shared" si="100"/>
        <v>0</v>
      </c>
      <c r="AE219" s="1">
        <f t="shared" si="100"/>
        <v>0</v>
      </c>
      <c r="AF219" s="1">
        <f t="shared" si="100"/>
        <v>0</v>
      </c>
      <c r="AG219" s="1">
        <f t="shared" si="100"/>
        <v>0</v>
      </c>
      <c r="AH219" s="1">
        <f t="shared" si="100"/>
        <v>0</v>
      </c>
      <c r="AI219" s="1">
        <f t="shared" si="100"/>
        <v>0</v>
      </c>
      <c r="AJ219" s="1">
        <f t="shared" si="100"/>
        <v>0</v>
      </c>
      <c r="AK219" s="1">
        <f t="shared" si="100"/>
        <v>0</v>
      </c>
      <c r="AL219" s="1">
        <f t="shared" si="100"/>
        <v>0</v>
      </c>
      <c r="AM219" s="1">
        <f t="shared" si="100"/>
        <v>0</v>
      </c>
      <c r="AN219" s="1">
        <f t="shared" si="100"/>
        <v>0</v>
      </c>
      <c r="AO219" s="1">
        <f t="shared" si="100"/>
        <v>0</v>
      </c>
      <c r="AP219" s="1">
        <f t="shared" si="100"/>
        <v>0</v>
      </c>
      <c r="AQ219" s="1">
        <f t="shared" si="100"/>
        <v>0</v>
      </c>
      <c r="AR219" s="1">
        <f t="shared" si="100"/>
        <v>0</v>
      </c>
      <c r="AS219" s="1">
        <f t="shared" si="100"/>
        <v>0</v>
      </c>
      <c r="AT219" s="1">
        <f t="shared" si="100"/>
        <v>0</v>
      </c>
      <c r="AU219" s="1">
        <f t="shared" si="100"/>
        <v>0</v>
      </c>
      <c r="AV219" s="1">
        <f t="shared" si="100"/>
        <v>0</v>
      </c>
      <c r="AW219" s="1">
        <f t="shared" si="100"/>
        <v>0</v>
      </c>
      <c r="AX219" s="1">
        <f t="shared" si="100"/>
        <v>0</v>
      </c>
    </row>
    <row r="220" spans="13:50" x14ac:dyDescent="0.25">
      <c r="M220" s="49"/>
      <c r="N220" s="49"/>
      <c r="O220" s="49"/>
      <c r="P220" s="49"/>
      <c r="S220" s="12" t="s">
        <v>0</v>
      </c>
      <c r="U220" s="53">
        <f>-D21-(E21*H21)</f>
        <v>0</v>
      </c>
      <c r="V220" s="53">
        <f t="shared" ref="V220:AX220" si="101">IF(V$75&lt;=$B$6,U220*(1+$B$5),0)</f>
        <v>0</v>
      </c>
      <c r="W220" s="53">
        <f t="shared" si="101"/>
        <v>0</v>
      </c>
      <c r="X220" s="53">
        <f t="shared" si="101"/>
        <v>0</v>
      </c>
      <c r="Y220" s="53">
        <f t="shared" si="101"/>
        <v>0</v>
      </c>
      <c r="Z220" s="53">
        <f t="shared" si="101"/>
        <v>0</v>
      </c>
      <c r="AA220" s="53">
        <f t="shared" si="101"/>
        <v>0</v>
      </c>
      <c r="AB220" s="53">
        <f t="shared" si="101"/>
        <v>0</v>
      </c>
      <c r="AC220" s="53">
        <f t="shared" si="101"/>
        <v>0</v>
      </c>
      <c r="AD220" s="53">
        <f t="shared" si="101"/>
        <v>0</v>
      </c>
      <c r="AE220" s="53">
        <f t="shared" si="101"/>
        <v>0</v>
      </c>
      <c r="AF220" s="53">
        <f t="shared" si="101"/>
        <v>0</v>
      </c>
      <c r="AG220" s="53">
        <f t="shared" si="101"/>
        <v>0</v>
      </c>
      <c r="AH220" s="53">
        <f t="shared" si="101"/>
        <v>0</v>
      </c>
      <c r="AI220" s="53">
        <f t="shared" si="101"/>
        <v>0</v>
      </c>
      <c r="AJ220" s="53">
        <f t="shared" si="101"/>
        <v>0</v>
      </c>
      <c r="AK220" s="53">
        <f t="shared" si="101"/>
        <v>0</v>
      </c>
      <c r="AL220" s="53">
        <f t="shared" si="101"/>
        <v>0</v>
      </c>
      <c r="AM220" s="53">
        <f t="shared" si="101"/>
        <v>0</v>
      </c>
      <c r="AN220" s="53">
        <f t="shared" si="101"/>
        <v>0</v>
      </c>
      <c r="AO220" s="53">
        <f t="shared" si="101"/>
        <v>0</v>
      </c>
      <c r="AP220" s="53">
        <f t="shared" si="101"/>
        <v>0</v>
      </c>
      <c r="AQ220" s="53">
        <f t="shared" si="101"/>
        <v>0</v>
      </c>
      <c r="AR220" s="53">
        <f t="shared" si="101"/>
        <v>0</v>
      </c>
      <c r="AS220" s="53">
        <f t="shared" si="101"/>
        <v>0</v>
      </c>
      <c r="AT220" s="53">
        <f t="shared" si="101"/>
        <v>0</v>
      </c>
      <c r="AU220" s="53">
        <f t="shared" si="101"/>
        <v>0</v>
      </c>
      <c r="AV220" s="53">
        <f t="shared" si="101"/>
        <v>0</v>
      </c>
      <c r="AW220" s="53">
        <f t="shared" si="101"/>
        <v>0</v>
      </c>
      <c r="AX220" s="53">
        <f t="shared" si="101"/>
        <v>0</v>
      </c>
    </row>
    <row r="221" spans="13:50" x14ac:dyDescent="0.25">
      <c r="S221" t="s">
        <v>59</v>
      </c>
      <c r="U221" s="1">
        <f t="shared" ref="U221:AX221" si="102">SUM(U218:U220)</f>
        <v>0</v>
      </c>
      <c r="V221" s="1">
        <f t="shared" si="102"/>
        <v>0</v>
      </c>
      <c r="W221" s="1">
        <f t="shared" si="102"/>
        <v>0</v>
      </c>
      <c r="X221" s="1">
        <f t="shared" si="102"/>
        <v>0</v>
      </c>
      <c r="Y221" s="1">
        <f t="shared" si="102"/>
        <v>0</v>
      </c>
      <c r="Z221" s="1">
        <f t="shared" si="102"/>
        <v>0</v>
      </c>
      <c r="AA221" s="1">
        <f t="shared" si="102"/>
        <v>0</v>
      </c>
      <c r="AB221" s="1">
        <f t="shared" si="102"/>
        <v>0</v>
      </c>
      <c r="AC221" s="1">
        <f t="shared" si="102"/>
        <v>0</v>
      </c>
      <c r="AD221" s="1">
        <f t="shared" si="102"/>
        <v>0</v>
      </c>
      <c r="AE221" s="1">
        <f t="shared" si="102"/>
        <v>0</v>
      </c>
      <c r="AF221" s="1">
        <f t="shared" si="102"/>
        <v>0</v>
      </c>
      <c r="AG221" s="1">
        <f t="shared" si="102"/>
        <v>0</v>
      </c>
      <c r="AH221" s="1">
        <f t="shared" si="102"/>
        <v>0</v>
      </c>
      <c r="AI221" s="1">
        <f t="shared" si="102"/>
        <v>0</v>
      </c>
      <c r="AJ221" s="1">
        <f t="shared" si="102"/>
        <v>0</v>
      </c>
      <c r="AK221" s="1">
        <f t="shared" si="102"/>
        <v>0</v>
      </c>
      <c r="AL221" s="1">
        <f t="shared" si="102"/>
        <v>0</v>
      </c>
      <c r="AM221" s="1">
        <f t="shared" si="102"/>
        <v>0</v>
      </c>
      <c r="AN221" s="1">
        <f t="shared" si="102"/>
        <v>0</v>
      </c>
      <c r="AO221" s="1">
        <f t="shared" si="102"/>
        <v>0</v>
      </c>
      <c r="AP221" s="1">
        <f t="shared" si="102"/>
        <v>0</v>
      </c>
      <c r="AQ221" s="1">
        <f t="shared" si="102"/>
        <v>0</v>
      </c>
      <c r="AR221" s="1">
        <f t="shared" si="102"/>
        <v>0</v>
      </c>
      <c r="AS221" s="1">
        <f t="shared" si="102"/>
        <v>0</v>
      </c>
      <c r="AT221" s="1">
        <f t="shared" si="102"/>
        <v>0</v>
      </c>
      <c r="AU221" s="1">
        <f t="shared" si="102"/>
        <v>0</v>
      </c>
      <c r="AV221" s="1">
        <f t="shared" si="102"/>
        <v>0</v>
      </c>
      <c r="AW221" s="1">
        <f t="shared" si="102"/>
        <v>0</v>
      </c>
      <c r="AX221" s="1">
        <f t="shared" si="102"/>
        <v>0</v>
      </c>
    </row>
    <row r="223" spans="13:50" x14ac:dyDescent="0.25">
      <c r="Q223">
        <f>+A22</f>
        <v>0</v>
      </c>
      <c r="R223">
        <f>+B22</f>
        <v>0</v>
      </c>
      <c r="S223" t="s">
        <v>57</v>
      </c>
      <c r="U223" s="1">
        <f>-C22*(1-F22)</f>
        <v>0</v>
      </c>
      <c r="V223" s="1">
        <v>0</v>
      </c>
      <c r="W223" s="1">
        <v>0</v>
      </c>
      <c r="X223" s="1">
        <v>0</v>
      </c>
      <c r="Y223" s="1">
        <v>0</v>
      </c>
      <c r="Z223" s="1">
        <v>0</v>
      </c>
      <c r="AA223" s="1">
        <v>0</v>
      </c>
      <c r="AB223" s="1">
        <v>0</v>
      </c>
      <c r="AC223" s="1">
        <v>0</v>
      </c>
      <c r="AD223" s="1">
        <v>0</v>
      </c>
      <c r="AE223" s="1">
        <v>0</v>
      </c>
      <c r="AF223" s="1">
        <v>0</v>
      </c>
      <c r="AG223" s="1">
        <v>0</v>
      </c>
      <c r="AH223" s="1">
        <v>0</v>
      </c>
      <c r="AI223" s="1">
        <v>0</v>
      </c>
      <c r="AJ223" s="1">
        <v>0</v>
      </c>
      <c r="AK223" s="1">
        <v>0</v>
      </c>
      <c r="AL223" s="1">
        <v>0</v>
      </c>
      <c r="AM223" s="1">
        <v>0</v>
      </c>
      <c r="AN223" s="1">
        <v>0</v>
      </c>
      <c r="AO223" s="1">
        <v>0</v>
      </c>
      <c r="AP223" s="1">
        <v>0</v>
      </c>
      <c r="AQ223" s="1">
        <v>0</v>
      </c>
      <c r="AR223" s="1">
        <v>0</v>
      </c>
      <c r="AS223" s="1">
        <v>0</v>
      </c>
      <c r="AT223" s="1">
        <v>0</v>
      </c>
      <c r="AU223" s="1">
        <v>0</v>
      </c>
      <c r="AV223" s="1">
        <v>0</v>
      </c>
      <c r="AW223" s="1">
        <v>0</v>
      </c>
      <c r="AX223" s="1">
        <v>0</v>
      </c>
    </row>
    <row r="224" spans="13:50" x14ac:dyDescent="0.25">
      <c r="Q224" s="49"/>
      <c r="R224" s="49"/>
      <c r="S224" s="49" t="s">
        <v>58</v>
      </c>
      <c r="T224" s="49"/>
      <c r="U224" s="1">
        <f>-C22*F22</f>
        <v>0</v>
      </c>
      <c r="V224" s="1">
        <f t="shared" ref="V224:AX224" si="103">IF(V$75=$B$6,(-$U224)*IF($G22="Y",(1+$B$5)^($B$6-1),1),0)</f>
        <v>0</v>
      </c>
      <c r="W224" s="1">
        <f t="shared" si="103"/>
        <v>0</v>
      </c>
      <c r="X224" s="1">
        <f t="shared" si="103"/>
        <v>0</v>
      </c>
      <c r="Y224" s="1">
        <f t="shared" si="103"/>
        <v>0</v>
      </c>
      <c r="Z224" s="1">
        <f t="shared" si="103"/>
        <v>0</v>
      </c>
      <c r="AA224" s="1">
        <f t="shared" si="103"/>
        <v>0</v>
      </c>
      <c r="AB224" s="1">
        <f t="shared" si="103"/>
        <v>0</v>
      </c>
      <c r="AC224" s="1">
        <f t="shared" si="103"/>
        <v>0</v>
      </c>
      <c r="AD224" s="1">
        <f t="shared" si="103"/>
        <v>0</v>
      </c>
      <c r="AE224" s="1">
        <f t="shared" si="103"/>
        <v>0</v>
      </c>
      <c r="AF224" s="1">
        <f t="shared" si="103"/>
        <v>0</v>
      </c>
      <c r="AG224" s="1">
        <f t="shared" si="103"/>
        <v>0</v>
      </c>
      <c r="AH224" s="1">
        <f t="shared" si="103"/>
        <v>0</v>
      </c>
      <c r="AI224" s="1">
        <f t="shared" si="103"/>
        <v>0</v>
      </c>
      <c r="AJ224" s="1">
        <f t="shared" si="103"/>
        <v>0</v>
      </c>
      <c r="AK224" s="1">
        <f t="shared" si="103"/>
        <v>0</v>
      </c>
      <c r="AL224" s="1">
        <f t="shared" si="103"/>
        <v>0</v>
      </c>
      <c r="AM224" s="1">
        <f t="shared" si="103"/>
        <v>0</v>
      </c>
      <c r="AN224" s="1">
        <f t="shared" si="103"/>
        <v>0</v>
      </c>
      <c r="AO224" s="1">
        <f t="shared" si="103"/>
        <v>0</v>
      </c>
      <c r="AP224" s="1">
        <f t="shared" si="103"/>
        <v>0</v>
      </c>
      <c r="AQ224" s="1">
        <f t="shared" si="103"/>
        <v>0</v>
      </c>
      <c r="AR224" s="1">
        <f t="shared" si="103"/>
        <v>0</v>
      </c>
      <c r="AS224" s="1">
        <f t="shared" si="103"/>
        <v>0</v>
      </c>
      <c r="AT224" s="1">
        <f t="shared" si="103"/>
        <v>0</v>
      </c>
      <c r="AU224" s="1">
        <f t="shared" si="103"/>
        <v>0</v>
      </c>
      <c r="AV224" s="1">
        <f t="shared" si="103"/>
        <v>0</v>
      </c>
      <c r="AW224" s="1">
        <f t="shared" si="103"/>
        <v>0</v>
      </c>
      <c r="AX224" s="1">
        <f t="shared" si="103"/>
        <v>0</v>
      </c>
    </row>
    <row r="225" spans="13:50" x14ac:dyDescent="0.25">
      <c r="M225" s="49"/>
      <c r="N225" s="49"/>
      <c r="O225" s="49"/>
      <c r="P225" s="49"/>
      <c r="S225" s="12" t="s">
        <v>0</v>
      </c>
      <c r="U225" s="53">
        <f>-D22-(E22*H22)</f>
        <v>0</v>
      </c>
      <c r="V225" s="53">
        <f t="shared" ref="V225:AX225" si="104">IF(V$75&lt;=$B$6,U225*(1+$B$5),0)</f>
        <v>0</v>
      </c>
      <c r="W225" s="53">
        <f t="shared" si="104"/>
        <v>0</v>
      </c>
      <c r="X225" s="53">
        <f t="shared" si="104"/>
        <v>0</v>
      </c>
      <c r="Y225" s="53">
        <f t="shared" si="104"/>
        <v>0</v>
      </c>
      <c r="Z225" s="53">
        <f t="shared" si="104"/>
        <v>0</v>
      </c>
      <c r="AA225" s="53">
        <f t="shared" si="104"/>
        <v>0</v>
      </c>
      <c r="AB225" s="53">
        <f t="shared" si="104"/>
        <v>0</v>
      </c>
      <c r="AC225" s="53">
        <f t="shared" si="104"/>
        <v>0</v>
      </c>
      <c r="AD225" s="53">
        <f t="shared" si="104"/>
        <v>0</v>
      </c>
      <c r="AE225" s="53">
        <f t="shared" si="104"/>
        <v>0</v>
      </c>
      <c r="AF225" s="53">
        <f t="shared" si="104"/>
        <v>0</v>
      </c>
      <c r="AG225" s="53">
        <f t="shared" si="104"/>
        <v>0</v>
      </c>
      <c r="AH225" s="53">
        <f t="shared" si="104"/>
        <v>0</v>
      </c>
      <c r="AI225" s="53">
        <f t="shared" si="104"/>
        <v>0</v>
      </c>
      <c r="AJ225" s="53">
        <f t="shared" si="104"/>
        <v>0</v>
      </c>
      <c r="AK225" s="53">
        <f t="shared" si="104"/>
        <v>0</v>
      </c>
      <c r="AL225" s="53">
        <f t="shared" si="104"/>
        <v>0</v>
      </c>
      <c r="AM225" s="53">
        <f t="shared" si="104"/>
        <v>0</v>
      </c>
      <c r="AN225" s="53">
        <f t="shared" si="104"/>
        <v>0</v>
      </c>
      <c r="AO225" s="53">
        <f t="shared" si="104"/>
        <v>0</v>
      </c>
      <c r="AP225" s="53">
        <f t="shared" si="104"/>
        <v>0</v>
      </c>
      <c r="AQ225" s="53">
        <f t="shared" si="104"/>
        <v>0</v>
      </c>
      <c r="AR225" s="53">
        <f t="shared" si="104"/>
        <v>0</v>
      </c>
      <c r="AS225" s="53">
        <f t="shared" si="104"/>
        <v>0</v>
      </c>
      <c r="AT225" s="53">
        <f t="shared" si="104"/>
        <v>0</v>
      </c>
      <c r="AU225" s="53">
        <f t="shared" si="104"/>
        <v>0</v>
      </c>
      <c r="AV225" s="53">
        <f t="shared" si="104"/>
        <v>0</v>
      </c>
      <c r="AW225" s="53">
        <f t="shared" si="104"/>
        <v>0</v>
      </c>
      <c r="AX225" s="53">
        <f t="shared" si="104"/>
        <v>0</v>
      </c>
    </row>
    <row r="226" spans="13:50" x14ac:dyDescent="0.25">
      <c r="S226" t="s">
        <v>59</v>
      </c>
      <c r="U226" s="1">
        <f t="shared" ref="U226:AX226" si="105">SUM(U223:U225)</f>
        <v>0</v>
      </c>
      <c r="V226" s="1">
        <f t="shared" si="105"/>
        <v>0</v>
      </c>
      <c r="W226" s="1">
        <f t="shared" si="105"/>
        <v>0</v>
      </c>
      <c r="X226" s="1">
        <f t="shared" si="105"/>
        <v>0</v>
      </c>
      <c r="Y226" s="1">
        <f t="shared" si="105"/>
        <v>0</v>
      </c>
      <c r="Z226" s="1">
        <f t="shared" si="105"/>
        <v>0</v>
      </c>
      <c r="AA226" s="1">
        <f t="shared" si="105"/>
        <v>0</v>
      </c>
      <c r="AB226" s="1">
        <f t="shared" si="105"/>
        <v>0</v>
      </c>
      <c r="AC226" s="1">
        <f t="shared" si="105"/>
        <v>0</v>
      </c>
      <c r="AD226" s="1">
        <f t="shared" si="105"/>
        <v>0</v>
      </c>
      <c r="AE226" s="1">
        <f t="shared" si="105"/>
        <v>0</v>
      </c>
      <c r="AF226" s="1">
        <f t="shared" si="105"/>
        <v>0</v>
      </c>
      <c r="AG226" s="1">
        <f t="shared" si="105"/>
        <v>0</v>
      </c>
      <c r="AH226" s="1">
        <f t="shared" si="105"/>
        <v>0</v>
      </c>
      <c r="AI226" s="1">
        <f t="shared" si="105"/>
        <v>0</v>
      </c>
      <c r="AJ226" s="1">
        <f t="shared" si="105"/>
        <v>0</v>
      </c>
      <c r="AK226" s="1">
        <f t="shared" si="105"/>
        <v>0</v>
      </c>
      <c r="AL226" s="1">
        <f t="shared" si="105"/>
        <v>0</v>
      </c>
      <c r="AM226" s="1">
        <f t="shared" si="105"/>
        <v>0</v>
      </c>
      <c r="AN226" s="1">
        <f t="shared" si="105"/>
        <v>0</v>
      </c>
      <c r="AO226" s="1">
        <f t="shared" si="105"/>
        <v>0</v>
      </c>
      <c r="AP226" s="1">
        <f t="shared" si="105"/>
        <v>0</v>
      </c>
      <c r="AQ226" s="1">
        <f t="shared" si="105"/>
        <v>0</v>
      </c>
      <c r="AR226" s="1">
        <f t="shared" si="105"/>
        <v>0</v>
      </c>
      <c r="AS226" s="1">
        <f t="shared" si="105"/>
        <v>0</v>
      </c>
      <c r="AT226" s="1">
        <f t="shared" si="105"/>
        <v>0</v>
      </c>
      <c r="AU226" s="1">
        <f t="shared" si="105"/>
        <v>0</v>
      </c>
      <c r="AV226" s="1">
        <f t="shared" si="105"/>
        <v>0</v>
      </c>
      <c r="AW226" s="1">
        <f t="shared" si="105"/>
        <v>0</v>
      </c>
      <c r="AX226" s="1">
        <f t="shared" si="105"/>
        <v>0</v>
      </c>
    </row>
    <row r="230" spans="13:50" x14ac:dyDescent="0.25">
      <c r="M230" s="49"/>
      <c r="N230" s="49"/>
      <c r="O230" s="49"/>
      <c r="P230" s="49"/>
    </row>
    <row r="233" spans="13:50" x14ac:dyDescent="0.25">
      <c r="Q233">
        <f>+A40</f>
        <v>0</v>
      </c>
      <c r="R233">
        <f>+B40</f>
        <v>0</v>
      </c>
      <c r="S233" t="s">
        <v>57</v>
      </c>
      <c r="U233" s="1">
        <f>-C40*(1-F40)</f>
        <v>0</v>
      </c>
      <c r="V233" s="1">
        <v>0</v>
      </c>
      <c r="W233" s="1">
        <v>0</v>
      </c>
      <c r="X233" s="1">
        <v>0</v>
      </c>
      <c r="Y233" s="1">
        <v>0</v>
      </c>
      <c r="Z233" s="1">
        <v>0</v>
      </c>
      <c r="AA233" s="1">
        <v>0</v>
      </c>
      <c r="AB233" s="1">
        <v>0</v>
      </c>
      <c r="AC233" s="1">
        <v>0</v>
      </c>
      <c r="AD233" s="1">
        <v>0</v>
      </c>
      <c r="AE233" s="1">
        <v>0</v>
      </c>
      <c r="AF233" s="1">
        <v>0</v>
      </c>
      <c r="AG233" s="1">
        <v>0</v>
      </c>
      <c r="AH233" s="1">
        <v>0</v>
      </c>
      <c r="AI233" s="1">
        <v>0</v>
      </c>
      <c r="AJ233" s="1">
        <v>0</v>
      </c>
      <c r="AK233" s="1">
        <v>0</v>
      </c>
      <c r="AL233" s="1">
        <v>0</v>
      </c>
      <c r="AM233" s="1">
        <v>0</v>
      </c>
      <c r="AN233" s="1">
        <v>0</v>
      </c>
      <c r="AO233" s="1">
        <v>0</v>
      </c>
      <c r="AP233" s="1">
        <v>0</v>
      </c>
      <c r="AQ233" s="1">
        <v>0</v>
      </c>
      <c r="AR233" s="1">
        <v>0</v>
      </c>
      <c r="AS233" s="1">
        <v>0</v>
      </c>
      <c r="AT233" s="1">
        <v>0</v>
      </c>
      <c r="AU233" s="1">
        <v>0</v>
      </c>
      <c r="AV233" s="1">
        <v>0</v>
      </c>
      <c r="AW233" s="1">
        <v>0</v>
      </c>
      <c r="AX233" s="1">
        <v>0</v>
      </c>
    </row>
    <row r="234" spans="13:50" x14ac:dyDescent="0.25">
      <c r="Q234" s="49"/>
      <c r="R234" s="49"/>
      <c r="S234" s="49" t="s">
        <v>58</v>
      </c>
      <c r="T234" s="49"/>
      <c r="U234" s="1">
        <f>-C40*F40</f>
        <v>0</v>
      </c>
      <c r="V234" s="1">
        <f t="shared" ref="V234:AX234" si="106">IF(V$75=$B$6,(-$U234)*IF($G40="Y",(1+$B$5)^($B$6-1),1),0)</f>
        <v>0</v>
      </c>
      <c r="W234" s="1">
        <f t="shared" si="106"/>
        <v>0</v>
      </c>
      <c r="X234" s="1">
        <f t="shared" si="106"/>
        <v>0</v>
      </c>
      <c r="Y234" s="1">
        <f t="shared" si="106"/>
        <v>0</v>
      </c>
      <c r="Z234" s="1">
        <f t="shared" si="106"/>
        <v>0</v>
      </c>
      <c r="AA234" s="1">
        <f t="shared" si="106"/>
        <v>0</v>
      </c>
      <c r="AB234" s="1">
        <f t="shared" si="106"/>
        <v>0</v>
      </c>
      <c r="AC234" s="1">
        <f t="shared" si="106"/>
        <v>0</v>
      </c>
      <c r="AD234" s="1">
        <f t="shared" si="106"/>
        <v>0</v>
      </c>
      <c r="AE234" s="1">
        <f t="shared" si="106"/>
        <v>0</v>
      </c>
      <c r="AF234" s="1">
        <f t="shared" si="106"/>
        <v>0</v>
      </c>
      <c r="AG234" s="1">
        <f t="shared" si="106"/>
        <v>0</v>
      </c>
      <c r="AH234" s="1">
        <f t="shared" si="106"/>
        <v>0</v>
      </c>
      <c r="AI234" s="1">
        <f t="shared" si="106"/>
        <v>0</v>
      </c>
      <c r="AJ234" s="1">
        <f t="shared" si="106"/>
        <v>0</v>
      </c>
      <c r="AK234" s="1">
        <f t="shared" si="106"/>
        <v>0</v>
      </c>
      <c r="AL234" s="1">
        <f t="shared" si="106"/>
        <v>0</v>
      </c>
      <c r="AM234" s="1">
        <f t="shared" si="106"/>
        <v>0</v>
      </c>
      <c r="AN234" s="1">
        <f t="shared" si="106"/>
        <v>0</v>
      </c>
      <c r="AO234" s="1">
        <f t="shared" si="106"/>
        <v>0</v>
      </c>
      <c r="AP234" s="1">
        <f t="shared" si="106"/>
        <v>0</v>
      </c>
      <c r="AQ234" s="1">
        <f t="shared" si="106"/>
        <v>0</v>
      </c>
      <c r="AR234" s="1">
        <f t="shared" si="106"/>
        <v>0</v>
      </c>
      <c r="AS234" s="1">
        <f t="shared" si="106"/>
        <v>0</v>
      </c>
      <c r="AT234" s="1">
        <f t="shared" si="106"/>
        <v>0</v>
      </c>
      <c r="AU234" s="1">
        <f t="shared" si="106"/>
        <v>0</v>
      </c>
      <c r="AV234" s="1">
        <f t="shared" si="106"/>
        <v>0</v>
      </c>
      <c r="AW234" s="1">
        <f t="shared" si="106"/>
        <v>0</v>
      </c>
      <c r="AX234" s="1">
        <f t="shared" si="106"/>
        <v>0</v>
      </c>
    </row>
    <row r="235" spans="13:50" x14ac:dyDescent="0.25">
      <c r="M235" s="49"/>
      <c r="N235" s="49"/>
      <c r="O235" s="49"/>
      <c r="P235" s="49"/>
      <c r="S235" s="12" t="s">
        <v>0</v>
      </c>
      <c r="U235" s="53">
        <f>-D40-(E40*H40)</f>
        <v>0</v>
      </c>
      <c r="V235" s="53">
        <f t="shared" ref="V235:AX235" si="107">IF(V$75&lt;=$B$6,U235*(1+$B$5),0)</f>
        <v>0</v>
      </c>
      <c r="W235" s="53">
        <f t="shared" si="107"/>
        <v>0</v>
      </c>
      <c r="X235" s="53">
        <f t="shared" si="107"/>
        <v>0</v>
      </c>
      <c r="Y235" s="53">
        <f t="shared" si="107"/>
        <v>0</v>
      </c>
      <c r="Z235" s="53">
        <f t="shared" si="107"/>
        <v>0</v>
      </c>
      <c r="AA235" s="53">
        <f t="shared" si="107"/>
        <v>0</v>
      </c>
      <c r="AB235" s="53">
        <f t="shared" si="107"/>
        <v>0</v>
      </c>
      <c r="AC235" s="53">
        <f t="shared" si="107"/>
        <v>0</v>
      </c>
      <c r="AD235" s="53">
        <f t="shared" si="107"/>
        <v>0</v>
      </c>
      <c r="AE235" s="53">
        <f t="shared" si="107"/>
        <v>0</v>
      </c>
      <c r="AF235" s="53">
        <f t="shared" si="107"/>
        <v>0</v>
      </c>
      <c r="AG235" s="53">
        <f t="shared" si="107"/>
        <v>0</v>
      </c>
      <c r="AH235" s="53">
        <f t="shared" si="107"/>
        <v>0</v>
      </c>
      <c r="AI235" s="53">
        <f t="shared" si="107"/>
        <v>0</v>
      </c>
      <c r="AJ235" s="53">
        <f t="shared" si="107"/>
        <v>0</v>
      </c>
      <c r="AK235" s="53">
        <f t="shared" si="107"/>
        <v>0</v>
      </c>
      <c r="AL235" s="53">
        <f t="shared" si="107"/>
        <v>0</v>
      </c>
      <c r="AM235" s="53">
        <f t="shared" si="107"/>
        <v>0</v>
      </c>
      <c r="AN235" s="53">
        <f t="shared" si="107"/>
        <v>0</v>
      </c>
      <c r="AO235" s="53">
        <f t="shared" si="107"/>
        <v>0</v>
      </c>
      <c r="AP235" s="53">
        <f t="shared" si="107"/>
        <v>0</v>
      </c>
      <c r="AQ235" s="53">
        <f t="shared" si="107"/>
        <v>0</v>
      </c>
      <c r="AR235" s="53">
        <f t="shared" si="107"/>
        <v>0</v>
      </c>
      <c r="AS235" s="53">
        <f t="shared" si="107"/>
        <v>0</v>
      </c>
      <c r="AT235" s="53">
        <f t="shared" si="107"/>
        <v>0</v>
      </c>
      <c r="AU235" s="53">
        <f t="shared" si="107"/>
        <v>0</v>
      </c>
      <c r="AV235" s="53">
        <f t="shared" si="107"/>
        <v>0</v>
      </c>
      <c r="AW235" s="53">
        <f t="shared" si="107"/>
        <v>0</v>
      </c>
      <c r="AX235" s="53">
        <f t="shared" si="107"/>
        <v>0</v>
      </c>
    </row>
    <row r="236" spans="13:50" x14ac:dyDescent="0.25">
      <c r="S236" t="s">
        <v>59</v>
      </c>
      <c r="U236" s="1">
        <f t="shared" ref="U236:AN236" si="108">SUM(U233:U235)</f>
        <v>0</v>
      </c>
      <c r="V236" s="1">
        <f t="shared" si="108"/>
        <v>0</v>
      </c>
      <c r="W236" s="1">
        <f t="shared" si="108"/>
        <v>0</v>
      </c>
      <c r="X236" s="1">
        <f t="shared" si="108"/>
        <v>0</v>
      </c>
      <c r="Y236" s="1">
        <f t="shared" si="108"/>
        <v>0</v>
      </c>
      <c r="Z236" s="1">
        <f t="shared" si="108"/>
        <v>0</v>
      </c>
      <c r="AA236" s="1">
        <f t="shared" si="108"/>
        <v>0</v>
      </c>
      <c r="AB236" s="1">
        <f t="shared" si="108"/>
        <v>0</v>
      </c>
      <c r="AC236" s="1">
        <f t="shared" si="108"/>
        <v>0</v>
      </c>
      <c r="AD236" s="1">
        <f t="shared" si="108"/>
        <v>0</v>
      </c>
      <c r="AE236" s="1">
        <f t="shared" si="108"/>
        <v>0</v>
      </c>
      <c r="AF236" s="1">
        <f t="shared" si="108"/>
        <v>0</v>
      </c>
      <c r="AG236" s="1">
        <f t="shared" si="108"/>
        <v>0</v>
      </c>
      <c r="AH236" s="1">
        <f t="shared" si="108"/>
        <v>0</v>
      </c>
      <c r="AI236" s="1">
        <f t="shared" si="108"/>
        <v>0</v>
      </c>
      <c r="AJ236" s="1">
        <f t="shared" si="108"/>
        <v>0</v>
      </c>
      <c r="AK236" s="1">
        <f t="shared" si="108"/>
        <v>0</v>
      </c>
      <c r="AL236" s="1">
        <f t="shared" si="108"/>
        <v>0</v>
      </c>
      <c r="AM236" s="1">
        <f t="shared" si="108"/>
        <v>0</v>
      </c>
      <c r="AN236" s="1">
        <f t="shared" si="108"/>
        <v>0</v>
      </c>
      <c r="AO236" s="1">
        <f t="shared" ref="AO236:AX236" si="109">SUM(AO233:AO235)</f>
        <v>0</v>
      </c>
      <c r="AP236" s="1">
        <f t="shared" si="109"/>
        <v>0</v>
      </c>
      <c r="AQ236" s="1">
        <f t="shared" si="109"/>
        <v>0</v>
      </c>
      <c r="AR236" s="1">
        <f t="shared" si="109"/>
        <v>0</v>
      </c>
      <c r="AS236" s="1">
        <f t="shared" si="109"/>
        <v>0</v>
      </c>
      <c r="AT236" s="1">
        <f t="shared" si="109"/>
        <v>0</v>
      </c>
      <c r="AU236" s="1">
        <f t="shared" si="109"/>
        <v>0</v>
      </c>
      <c r="AV236" s="1">
        <f t="shared" si="109"/>
        <v>0</v>
      </c>
      <c r="AW236" s="1">
        <f t="shared" si="109"/>
        <v>0</v>
      </c>
      <c r="AX236" s="1">
        <f t="shared" si="109"/>
        <v>0</v>
      </c>
    </row>
    <row r="238" spans="13:50" x14ac:dyDescent="0.25">
      <c r="Q238">
        <f>+A38</f>
        <v>0</v>
      </c>
      <c r="R238">
        <f>+B38</f>
        <v>0</v>
      </c>
      <c r="S238" t="s">
        <v>57</v>
      </c>
      <c r="U238" s="1">
        <f>-C38*(1-F38)</f>
        <v>0</v>
      </c>
      <c r="V238" s="1">
        <v>0</v>
      </c>
      <c r="W238" s="1">
        <v>0</v>
      </c>
      <c r="X238" s="1">
        <v>0</v>
      </c>
      <c r="Y238" s="1">
        <v>0</v>
      </c>
      <c r="Z238" s="1">
        <v>0</v>
      </c>
      <c r="AA238" s="1">
        <v>0</v>
      </c>
      <c r="AB238" s="1">
        <v>0</v>
      </c>
      <c r="AC238" s="1">
        <v>0</v>
      </c>
      <c r="AD238" s="1">
        <v>0</v>
      </c>
      <c r="AE238" s="1">
        <v>0</v>
      </c>
      <c r="AF238" s="1">
        <v>0</v>
      </c>
      <c r="AG238" s="1">
        <v>0</v>
      </c>
      <c r="AH238" s="1">
        <v>0</v>
      </c>
      <c r="AI238" s="1">
        <v>0</v>
      </c>
      <c r="AJ238" s="1">
        <v>0</v>
      </c>
      <c r="AK238" s="1">
        <v>0</v>
      </c>
      <c r="AL238" s="1">
        <v>0</v>
      </c>
      <c r="AM238" s="1">
        <v>0</v>
      </c>
      <c r="AN238" s="1">
        <v>0</v>
      </c>
      <c r="AO238" s="1">
        <v>0</v>
      </c>
      <c r="AP238" s="1">
        <v>0</v>
      </c>
      <c r="AQ238" s="1">
        <v>0</v>
      </c>
      <c r="AR238" s="1">
        <v>0</v>
      </c>
      <c r="AS238" s="1">
        <v>0</v>
      </c>
      <c r="AT238" s="1">
        <v>0</v>
      </c>
      <c r="AU238" s="1">
        <v>0</v>
      </c>
      <c r="AV238" s="1">
        <v>0</v>
      </c>
      <c r="AW238" s="1">
        <v>0</v>
      </c>
      <c r="AX238" s="1">
        <v>0</v>
      </c>
    </row>
    <row r="239" spans="13:50" x14ac:dyDescent="0.25">
      <c r="Q239" s="49"/>
      <c r="R239" s="49"/>
      <c r="S239" s="49" t="s">
        <v>58</v>
      </c>
      <c r="T239" s="49"/>
      <c r="U239" s="1">
        <f>-C38*F38</f>
        <v>0</v>
      </c>
      <c r="V239" s="1">
        <f t="shared" ref="V239:AX239" si="110">IF(V$75=$B$6,(-$U239)*IF($G38="Y",(1+$B$5)^($B$6-1),1),0)</f>
        <v>0</v>
      </c>
      <c r="W239" s="1">
        <f t="shared" si="110"/>
        <v>0</v>
      </c>
      <c r="X239" s="1">
        <f t="shared" si="110"/>
        <v>0</v>
      </c>
      <c r="Y239" s="1">
        <f t="shared" si="110"/>
        <v>0</v>
      </c>
      <c r="Z239" s="1">
        <f t="shared" si="110"/>
        <v>0</v>
      </c>
      <c r="AA239" s="1">
        <f t="shared" si="110"/>
        <v>0</v>
      </c>
      <c r="AB239" s="1">
        <f t="shared" si="110"/>
        <v>0</v>
      </c>
      <c r="AC239" s="1">
        <f t="shared" si="110"/>
        <v>0</v>
      </c>
      <c r="AD239" s="1">
        <f t="shared" si="110"/>
        <v>0</v>
      </c>
      <c r="AE239" s="1">
        <f t="shared" si="110"/>
        <v>0</v>
      </c>
      <c r="AF239" s="1">
        <f t="shared" si="110"/>
        <v>0</v>
      </c>
      <c r="AG239" s="1">
        <f t="shared" si="110"/>
        <v>0</v>
      </c>
      <c r="AH239" s="1">
        <f t="shared" si="110"/>
        <v>0</v>
      </c>
      <c r="AI239" s="1">
        <f t="shared" si="110"/>
        <v>0</v>
      </c>
      <c r="AJ239" s="1">
        <f t="shared" si="110"/>
        <v>0</v>
      </c>
      <c r="AK239" s="1">
        <f t="shared" si="110"/>
        <v>0</v>
      </c>
      <c r="AL239" s="1">
        <f t="shared" si="110"/>
        <v>0</v>
      </c>
      <c r="AM239" s="1">
        <f t="shared" si="110"/>
        <v>0</v>
      </c>
      <c r="AN239" s="1">
        <f t="shared" si="110"/>
        <v>0</v>
      </c>
      <c r="AO239" s="1">
        <f t="shared" si="110"/>
        <v>0</v>
      </c>
      <c r="AP239" s="1">
        <f t="shared" si="110"/>
        <v>0</v>
      </c>
      <c r="AQ239" s="1">
        <f t="shared" si="110"/>
        <v>0</v>
      </c>
      <c r="AR239" s="1">
        <f t="shared" si="110"/>
        <v>0</v>
      </c>
      <c r="AS239" s="1">
        <f t="shared" si="110"/>
        <v>0</v>
      </c>
      <c r="AT239" s="1">
        <f t="shared" si="110"/>
        <v>0</v>
      </c>
      <c r="AU239" s="1">
        <f t="shared" si="110"/>
        <v>0</v>
      </c>
      <c r="AV239" s="1">
        <f t="shared" si="110"/>
        <v>0</v>
      </c>
      <c r="AW239" s="1">
        <f t="shared" si="110"/>
        <v>0</v>
      </c>
      <c r="AX239" s="1">
        <f t="shared" si="110"/>
        <v>0</v>
      </c>
    </row>
    <row r="240" spans="13:50" x14ac:dyDescent="0.25">
      <c r="M240" s="49"/>
      <c r="N240" s="49"/>
      <c r="O240" s="49"/>
      <c r="P240" s="49"/>
      <c r="S240" s="12" t="s">
        <v>0</v>
      </c>
      <c r="U240" s="53">
        <f>-D38-(E38*H38)</f>
        <v>0</v>
      </c>
      <c r="V240" s="53">
        <f t="shared" ref="V240:AX240" si="111">IF(V$75&lt;=$B$6,U240*(1+$B$5),0)</f>
        <v>0</v>
      </c>
      <c r="W240" s="53">
        <f t="shared" si="111"/>
        <v>0</v>
      </c>
      <c r="X240" s="53">
        <f t="shared" si="111"/>
        <v>0</v>
      </c>
      <c r="Y240" s="53">
        <f t="shared" si="111"/>
        <v>0</v>
      </c>
      <c r="Z240" s="53">
        <f t="shared" si="111"/>
        <v>0</v>
      </c>
      <c r="AA240" s="53">
        <f t="shared" si="111"/>
        <v>0</v>
      </c>
      <c r="AB240" s="53">
        <f t="shared" si="111"/>
        <v>0</v>
      </c>
      <c r="AC240" s="53">
        <f t="shared" si="111"/>
        <v>0</v>
      </c>
      <c r="AD240" s="53">
        <f t="shared" si="111"/>
        <v>0</v>
      </c>
      <c r="AE240" s="53">
        <f t="shared" si="111"/>
        <v>0</v>
      </c>
      <c r="AF240" s="53">
        <f t="shared" si="111"/>
        <v>0</v>
      </c>
      <c r="AG240" s="53">
        <f t="shared" si="111"/>
        <v>0</v>
      </c>
      <c r="AH240" s="53">
        <f t="shared" si="111"/>
        <v>0</v>
      </c>
      <c r="AI240" s="53">
        <f t="shared" si="111"/>
        <v>0</v>
      </c>
      <c r="AJ240" s="53">
        <f t="shared" si="111"/>
        <v>0</v>
      </c>
      <c r="AK240" s="53">
        <f t="shared" si="111"/>
        <v>0</v>
      </c>
      <c r="AL240" s="53">
        <f t="shared" si="111"/>
        <v>0</v>
      </c>
      <c r="AM240" s="53">
        <f t="shared" si="111"/>
        <v>0</v>
      </c>
      <c r="AN240" s="53">
        <f t="shared" si="111"/>
        <v>0</v>
      </c>
      <c r="AO240" s="53">
        <f t="shared" si="111"/>
        <v>0</v>
      </c>
      <c r="AP240" s="53">
        <f t="shared" si="111"/>
        <v>0</v>
      </c>
      <c r="AQ240" s="53">
        <f t="shared" si="111"/>
        <v>0</v>
      </c>
      <c r="AR240" s="53">
        <f t="shared" si="111"/>
        <v>0</v>
      </c>
      <c r="AS240" s="53">
        <f t="shared" si="111"/>
        <v>0</v>
      </c>
      <c r="AT240" s="53">
        <f t="shared" si="111"/>
        <v>0</v>
      </c>
      <c r="AU240" s="53">
        <f t="shared" si="111"/>
        <v>0</v>
      </c>
      <c r="AV240" s="53">
        <f t="shared" si="111"/>
        <v>0</v>
      </c>
      <c r="AW240" s="53">
        <f t="shared" si="111"/>
        <v>0</v>
      </c>
      <c r="AX240" s="53">
        <f t="shared" si="111"/>
        <v>0</v>
      </c>
    </row>
    <row r="241" spans="13:50" x14ac:dyDescent="0.25">
      <c r="S241" t="s">
        <v>59</v>
      </c>
      <c r="U241" s="1">
        <f t="shared" ref="U241:AN241" si="112">SUM(U238:U240)</f>
        <v>0</v>
      </c>
      <c r="V241" s="1">
        <f t="shared" si="112"/>
        <v>0</v>
      </c>
      <c r="W241" s="1">
        <f t="shared" si="112"/>
        <v>0</v>
      </c>
      <c r="X241" s="1">
        <f t="shared" si="112"/>
        <v>0</v>
      </c>
      <c r="Y241" s="1">
        <f t="shared" si="112"/>
        <v>0</v>
      </c>
      <c r="Z241" s="1">
        <f t="shared" si="112"/>
        <v>0</v>
      </c>
      <c r="AA241" s="1">
        <f t="shared" si="112"/>
        <v>0</v>
      </c>
      <c r="AB241" s="1">
        <f t="shared" si="112"/>
        <v>0</v>
      </c>
      <c r="AC241" s="1">
        <f t="shared" si="112"/>
        <v>0</v>
      </c>
      <c r="AD241" s="1">
        <f t="shared" si="112"/>
        <v>0</v>
      </c>
      <c r="AE241" s="1">
        <f t="shared" si="112"/>
        <v>0</v>
      </c>
      <c r="AF241" s="1">
        <f t="shared" si="112"/>
        <v>0</v>
      </c>
      <c r="AG241" s="1">
        <f t="shared" si="112"/>
        <v>0</v>
      </c>
      <c r="AH241" s="1">
        <f t="shared" si="112"/>
        <v>0</v>
      </c>
      <c r="AI241" s="1">
        <f t="shared" si="112"/>
        <v>0</v>
      </c>
      <c r="AJ241" s="1">
        <f t="shared" si="112"/>
        <v>0</v>
      </c>
      <c r="AK241" s="1">
        <f t="shared" si="112"/>
        <v>0</v>
      </c>
      <c r="AL241" s="1">
        <f t="shared" si="112"/>
        <v>0</v>
      </c>
      <c r="AM241" s="1">
        <f t="shared" si="112"/>
        <v>0</v>
      </c>
      <c r="AN241" s="1">
        <f t="shared" si="112"/>
        <v>0</v>
      </c>
      <c r="AO241" s="1">
        <f t="shared" ref="AO241:AX241" si="113">SUM(AO238:AO240)</f>
        <v>0</v>
      </c>
      <c r="AP241" s="1">
        <f t="shared" si="113"/>
        <v>0</v>
      </c>
      <c r="AQ241" s="1">
        <f t="shared" si="113"/>
        <v>0</v>
      </c>
      <c r="AR241" s="1">
        <f t="shared" si="113"/>
        <v>0</v>
      </c>
      <c r="AS241" s="1">
        <f t="shared" si="113"/>
        <v>0</v>
      </c>
      <c r="AT241" s="1">
        <f t="shared" si="113"/>
        <v>0</v>
      </c>
      <c r="AU241" s="1">
        <f t="shared" si="113"/>
        <v>0</v>
      </c>
      <c r="AV241" s="1">
        <f t="shared" si="113"/>
        <v>0</v>
      </c>
      <c r="AW241" s="1">
        <f t="shared" si="113"/>
        <v>0</v>
      </c>
      <c r="AX241" s="1">
        <f t="shared" si="113"/>
        <v>0</v>
      </c>
    </row>
    <row r="243" spans="13:50" x14ac:dyDescent="0.25">
      <c r="Q243">
        <f>+A39</f>
        <v>0</v>
      </c>
      <c r="R243">
        <f>+B39</f>
        <v>0</v>
      </c>
      <c r="S243" t="s">
        <v>57</v>
      </c>
      <c r="U243" s="1">
        <f>-C43*(1-F43)</f>
        <v>0</v>
      </c>
      <c r="V243" s="1">
        <v>0</v>
      </c>
      <c r="W243" s="1">
        <v>0</v>
      </c>
      <c r="X243" s="1">
        <v>0</v>
      </c>
      <c r="Y243" s="1">
        <v>0</v>
      </c>
      <c r="Z243" s="1">
        <v>0</v>
      </c>
      <c r="AA243" s="1">
        <v>0</v>
      </c>
      <c r="AB243" s="1">
        <v>0</v>
      </c>
      <c r="AC243" s="1">
        <v>0</v>
      </c>
      <c r="AD243" s="1">
        <v>0</v>
      </c>
      <c r="AE243" s="1">
        <v>0</v>
      </c>
      <c r="AF243" s="1">
        <v>0</v>
      </c>
      <c r="AG243" s="1">
        <v>0</v>
      </c>
      <c r="AH243" s="1">
        <v>0</v>
      </c>
      <c r="AI243" s="1">
        <v>0</v>
      </c>
      <c r="AJ243" s="1">
        <v>0</v>
      </c>
      <c r="AK243" s="1">
        <v>0</v>
      </c>
      <c r="AL243" s="1">
        <v>0</v>
      </c>
      <c r="AM243" s="1">
        <v>0</v>
      </c>
      <c r="AN243" s="1">
        <v>0</v>
      </c>
      <c r="AO243" s="1">
        <v>0</v>
      </c>
      <c r="AP243" s="1">
        <v>0</v>
      </c>
      <c r="AQ243" s="1">
        <v>0</v>
      </c>
      <c r="AR243" s="1">
        <v>0</v>
      </c>
      <c r="AS243" s="1">
        <v>0</v>
      </c>
      <c r="AT243" s="1">
        <v>0</v>
      </c>
      <c r="AU243" s="1">
        <v>0</v>
      </c>
      <c r="AV243" s="1">
        <v>0</v>
      </c>
      <c r="AW243" s="1">
        <v>0</v>
      </c>
      <c r="AX243" s="1">
        <v>0</v>
      </c>
    </row>
    <row r="244" spans="13:50" x14ac:dyDescent="0.25">
      <c r="Q244" s="49"/>
      <c r="R244" s="49"/>
      <c r="S244" s="49" t="s">
        <v>58</v>
      </c>
      <c r="T244" s="49"/>
      <c r="U244" s="1">
        <f>-C43*F43</f>
        <v>-99450</v>
      </c>
      <c r="V244" s="1">
        <f t="shared" ref="V244:AX244" si="114">IF(V$75=$B$6,(-$U244)*IF($G39="Y",(1+$B$5)^($B$6-1),1),0)</f>
        <v>0</v>
      </c>
      <c r="W244" s="1">
        <f t="shared" si="114"/>
        <v>0</v>
      </c>
      <c r="X244" s="1">
        <f t="shared" si="114"/>
        <v>0</v>
      </c>
      <c r="Y244" s="1">
        <f t="shared" si="114"/>
        <v>0</v>
      </c>
      <c r="Z244" s="1">
        <f t="shared" si="114"/>
        <v>0</v>
      </c>
      <c r="AA244" s="1">
        <f t="shared" si="114"/>
        <v>0</v>
      </c>
      <c r="AB244" s="1">
        <f t="shared" si="114"/>
        <v>0</v>
      </c>
      <c r="AC244" s="1">
        <f t="shared" si="114"/>
        <v>0</v>
      </c>
      <c r="AD244" s="1">
        <f t="shared" si="114"/>
        <v>99450</v>
      </c>
      <c r="AE244" s="1">
        <f t="shared" si="114"/>
        <v>0</v>
      </c>
      <c r="AF244" s="1">
        <f t="shared" si="114"/>
        <v>0</v>
      </c>
      <c r="AG244" s="1">
        <f t="shared" si="114"/>
        <v>0</v>
      </c>
      <c r="AH244" s="1">
        <f t="shared" si="114"/>
        <v>0</v>
      </c>
      <c r="AI244" s="1">
        <f t="shared" si="114"/>
        <v>0</v>
      </c>
      <c r="AJ244" s="1">
        <f t="shared" si="114"/>
        <v>0</v>
      </c>
      <c r="AK244" s="1">
        <f t="shared" si="114"/>
        <v>0</v>
      </c>
      <c r="AL244" s="1">
        <f t="shared" si="114"/>
        <v>0</v>
      </c>
      <c r="AM244" s="1">
        <f t="shared" si="114"/>
        <v>0</v>
      </c>
      <c r="AN244" s="1">
        <f t="shared" si="114"/>
        <v>0</v>
      </c>
      <c r="AO244" s="1">
        <f t="shared" si="114"/>
        <v>0</v>
      </c>
      <c r="AP244" s="1">
        <f t="shared" si="114"/>
        <v>0</v>
      </c>
      <c r="AQ244" s="1">
        <f t="shared" si="114"/>
        <v>0</v>
      </c>
      <c r="AR244" s="1">
        <f t="shared" si="114"/>
        <v>0</v>
      </c>
      <c r="AS244" s="1">
        <f t="shared" si="114"/>
        <v>0</v>
      </c>
      <c r="AT244" s="1">
        <f t="shared" si="114"/>
        <v>0</v>
      </c>
      <c r="AU244" s="1">
        <f t="shared" si="114"/>
        <v>0</v>
      </c>
      <c r="AV244" s="1">
        <f t="shared" si="114"/>
        <v>0</v>
      </c>
      <c r="AW244" s="1">
        <f t="shared" si="114"/>
        <v>0</v>
      </c>
      <c r="AX244" s="1">
        <f t="shared" si="114"/>
        <v>0</v>
      </c>
    </row>
    <row r="245" spans="13:50" x14ac:dyDescent="0.25">
      <c r="M245" s="49"/>
      <c r="N245" s="49"/>
      <c r="O245" s="49"/>
      <c r="P245" s="49"/>
      <c r="S245" s="12" t="s">
        <v>0</v>
      </c>
      <c r="U245" s="53">
        <f>-D43-(E43*H43)</f>
        <v>-11707.800000000001</v>
      </c>
      <c r="V245" s="53">
        <f t="shared" ref="V245:AX245" si="115">IF(V$75&lt;=$B$6,U245*(1+$B$5),0)</f>
        <v>-12059.034000000001</v>
      </c>
      <c r="W245" s="53">
        <f t="shared" si="115"/>
        <v>-12420.805020000002</v>
      </c>
      <c r="X245" s="53">
        <f t="shared" si="115"/>
        <v>-12793.429170600002</v>
      </c>
      <c r="Y245" s="53">
        <f t="shared" si="115"/>
        <v>-13177.232045718003</v>
      </c>
      <c r="Z245" s="53">
        <f t="shared" si="115"/>
        <v>-13572.549007089543</v>
      </c>
      <c r="AA245" s="53">
        <f t="shared" si="115"/>
        <v>-13979.725477302231</v>
      </c>
      <c r="AB245" s="53">
        <f t="shared" si="115"/>
        <v>-14399.117241621298</v>
      </c>
      <c r="AC245" s="53">
        <f t="shared" si="115"/>
        <v>-14831.090758869937</v>
      </c>
      <c r="AD245" s="53">
        <f t="shared" si="115"/>
        <v>-15276.023481636035</v>
      </c>
      <c r="AE245" s="53">
        <f t="shared" si="115"/>
        <v>0</v>
      </c>
      <c r="AF245" s="53">
        <f t="shared" si="115"/>
        <v>0</v>
      </c>
      <c r="AG245" s="53">
        <f t="shared" si="115"/>
        <v>0</v>
      </c>
      <c r="AH245" s="53">
        <f t="shared" si="115"/>
        <v>0</v>
      </c>
      <c r="AI245" s="53">
        <f t="shared" si="115"/>
        <v>0</v>
      </c>
      <c r="AJ245" s="53">
        <f t="shared" si="115"/>
        <v>0</v>
      </c>
      <c r="AK245" s="53">
        <f t="shared" si="115"/>
        <v>0</v>
      </c>
      <c r="AL245" s="53">
        <f t="shared" si="115"/>
        <v>0</v>
      </c>
      <c r="AM245" s="53">
        <f t="shared" si="115"/>
        <v>0</v>
      </c>
      <c r="AN245" s="53">
        <f t="shared" si="115"/>
        <v>0</v>
      </c>
      <c r="AO245" s="53">
        <f t="shared" si="115"/>
        <v>0</v>
      </c>
      <c r="AP245" s="53">
        <f t="shared" si="115"/>
        <v>0</v>
      </c>
      <c r="AQ245" s="53">
        <f t="shared" si="115"/>
        <v>0</v>
      </c>
      <c r="AR245" s="53">
        <f t="shared" si="115"/>
        <v>0</v>
      </c>
      <c r="AS245" s="53">
        <f t="shared" si="115"/>
        <v>0</v>
      </c>
      <c r="AT245" s="53">
        <f t="shared" si="115"/>
        <v>0</v>
      </c>
      <c r="AU245" s="53">
        <f t="shared" si="115"/>
        <v>0</v>
      </c>
      <c r="AV245" s="53">
        <f t="shared" si="115"/>
        <v>0</v>
      </c>
      <c r="AW245" s="53">
        <f t="shared" si="115"/>
        <v>0</v>
      </c>
      <c r="AX245" s="53">
        <f t="shared" si="115"/>
        <v>0</v>
      </c>
    </row>
    <row r="246" spans="13:50" x14ac:dyDescent="0.25">
      <c r="S246" t="s">
        <v>59</v>
      </c>
      <c r="U246" s="1">
        <f t="shared" ref="U246:AX246" si="116">SUM(U243:U245)</f>
        <v>-111157.8</v>
      </c>
      <c r="V246" s="1">
        <f t="shared" si="116"/>
        <v>-12059.034000000001</v>
      </c>
      <c r="W246" s="1">
        <f t="shared" si="116"/>
        <v>-12420.805020000002</v>
      </c>
      <c r="X246" s="1">
        <f t="shared" si="116"/>
        <v>-12793.429170600002</v>
      </c>
      <c r="Y246" s="1">
        <f t="shared" si="116"/>
        <v>-13177.232045718003</v>
      </c>
      <c r="Z246" s="1">
        <f t="shared" si="116"/>
        <v>-13572.549007089543</v>
      </c>
      <c r="AA246" s="1">
        <f t="shared" si="116"/>
        <v>-13979.725477302231</v>
      </c>
      <c r="AB246" s="1">
        <f t="shared" si="116"/>
        <v>-14399.117241621298</v>
      </c>
      <c r="AC246" s="1">
        <f t="shared" si="116"/>
        <v>-14831.090758869937</v>
      </c>
      <c r="AD246" s="1">
        <f t="shared" si="116"/>
        <v>84173.976518363968</v>
      </c>
      <c r="AE246" s="1">
        <f t="shared" si="116"/>
        <v>0</v>
      </c>
      <c r="AF246" s="1">
        <f t="shared" si="116"/>
        <v>0</v>
      </c>
      <c r="AG246" s="1">
        <f t="shared" si="116"/>
        <v>0</v>
      </c>
      <c r="AH246" s="1">
        <f t="shared" si="116"/>
        <v>0</v>
      </c>
      <c r="AI246" s="1">
        <f t="shared" si="116"/>
        <v>0</v>
      </c>
      <c r="AJ246" s="1">
        <f t="shared" si="116"/>
        <v>0</v>
      </c>
      <c r="AK246" s="1">
        <f t="shared" si="116"/>
        <v>0</v>
      </c>
      <c r="AL246" s="1">
        <f t="shared" si="116"/>
        <v>0</v>
      </c>
      <c r="AM246" s="1">
        <f t="shared" si="116"/>
        <v>0</v>
      </c>
      <c r="AN246" s="1">
        <f t="shared" si="116"/>
        <v>0</v>
      </c>
      <c r="AO246" s="1">
        <f t="shared" si="116"/>
        <v>0</v>
      </c>
      <c r="AP246" s="1">
        <f t="shared" si="116"/>
        <v>0</v>
      </c>
      <c r="AQ246" s="1">
        <f t="shared" si="116"/>
        <v>0</v>
      </c>
      <c r="AR246" s="1">
        <f t="shared" si="116"/>
        <v>0</v>
      </c>
      <c r="AS246" s="1">
        <f t="shared" si="116"/>
        <v>0</v>
      </c>
      <c r="AT246" s="1">
        <f t="shared" si="116"/>
        <v>0</v>
      </c>
      <c r="AU246" s="1">
        <f t="shared" si="116"/>
        <v>0</v>
      </c>
      <c r="AV246" s="1">
        <f t="shared" si="116"/>
        <v>0</v>
      </c>
      <c r="AW246" s="1">
        <f t="shared" si="116"/>
        <v>0</v>
      </c>
      <c r="AX246" s="1">
        <f t="shared" si="116"/>
        <v>0</v>
      </c>
    </row>
    <row r="248" spans="13:50" x14ac:dyDescent="0.25">
      <c r="Q248" t="str">
        <f>+A47</f>
        <v> Quintess </v>
      </c>
      <c r="R248" t="str">
        <f>+B47</f>
        <v>Gold</v>
      </c>
      <c r="S248" t="s">
        <v>57</v>
      </c>
      <c r="U248" s="1">
        <f>-C47*(1-F47)-E47</f>
        <v>-20000</v>
      </c>
      <c r="V248" s="1">
        <v>0</v>
      </c>
      <c r="W248" s="1">
        <v>0</v>
      </c>
      <c r="X248" s="1">
        <v>0</v>
      </c>
      <c r="Y248" s="1">
        <v>0</v>
      </c>
      <c r="Z248" s="1">
        <v>0</v>
      </c>
      <c r="AA248" s="1">
        <v>0</v>
      </c>
      <c r="AB248" s="1">
        <v>0</v>
      </c>
      <c r="AC248" s="1">
        <v>0</v>
      </c>
      <c r="AD248" s="1">
        <v>0</v>
      </c>
      <c r="AE248" s="1">
        <v>0</v>
      </c>
      <c r="AF248" s="1">
        <v>0</v>
      </c>
      <c r="AG248" s="1">
        <v>0</v>
      </c>
      <c r="AH248" s="1">
        <v>0</v>
      </c>
      <c r="AI248" s="1">
        <v>0</v>
      </c>
      <c r="AJ248" s="1">
        <v>0</v>
      </c>
      <c r="AK248" s="1">
        <v>0</v>
      </c>
      <c r="AL248" s="1">
        <v>0</v>
      </c>
      <c r="AM248" s="1">
        <v>0</v>
      </c>
      <c r="AN248" s="1">
        <v>0</v>
      </c>
      <c r="AO248" s="1">
        <v>0</v>
      </c>
      <c r="AP248" s="1">
        <v>0</v>
      </c>
      <c r="AQ248" s="1">
        <v>0</v>
      </c>
      <c r="AR248" s="1">
        <v>0</v>
      </c>
      <c r="AS248" s="1">
        <v>0</v>
      </c>
      <c r="AT248" s="1">
        <v>0</v>
      </c>
      <c r="AU248" s="1">
        <v>0</v>
      </c>
      <c r="AV248" s="1">
        <v>0</v>
      </c>
      <c r="AW248" s="1">
        <v>0</v>
      </c>
      <c r="AX248" s="1">
        <v>0</v>
      </c>
    </row>
    <row r="249" spans="13:50" x14ac:dyDescent="0.25">
      <c r="Q249" s="49"/>
      <c r="R249" s="49"/>
      <c r="S249" s="49" t="s">
        <v>58</v>
      </c>
      <c r="T249" s="49"/>
      <c r="U249" s="1">
        <f>-C47*F47</f>
        <v>0</v>
      </c>
      <c r="V249" s="1">
        <f t="shared" ref="V249:AX249" si="117">IF(V$75=$B$6,(-$U249)*IF($G47="Y",(1+$B$5)^($B$6-1),1),0)</f>
        <v>0</v>
      </c>
      <c r="W249" s="1">
        <f t="shared" si="117"/>
        <v>0</v>
      </c>
      <c r="X249" s="1">
        <f t="shared" si="117"/>
        <v>0</v>
      </c>
      <c r="Y249" s="1">
        <f t="shared" si="117"/>
        <v>0</v>
      </c>
      <c r="Z249" s="1">
        <f t="shared" si="117"/>
        <v>0</v>
      </c>
      <c r="AA249" s="1">
        <f t="shared" si="117"/>
        <v>0</v>
      </c>
      <c r="AB249" s="1">
        <f t="shared" si="117"/>
        <v>0</v>
      </c>
      <c r="AC249" s="1">
        <f t="shared" si="117"/>
        <v>0</v>
      </c>
      <c r="AD249" s="1">
        <f t="shared" si="117"/>
        <v>0</v>
      </c>
      <c r="AE249" s="1">
        <f t="shared" si="117"/>
        <v>0</v>
      </c>
      <c r="AF249" s="1">
        <f t="shared" si="117"/>
        <v>0</v>
      </c>
      <c r="AG249" s="1">
        <f t="shared" si="117"/>
        <v>0</v>
      </c>
      <c r="AH249" s="1">
        <f t="shared" si="117"/>
        <v>0</v>
      </c>
      <c r="AI249" s="1">
        <f t="shared" si="117"/>
        <v>0</v>
      </c>
      <c r="AJ249" s="1">
        <f t="shared" si="117"/>
        <v>0</v>
      </c>
      <c r="AK249" s="1">
        <f t="shared" si="117"/>
        <v>0</v>
      </c>
      <c r="AL249" s="1">
        <f t="shared" si="117"/>
        <v>0</v>
      </c>
      <c r="AM249" s="1">
        <f t="shared" si="117"/>
        <v>0</v>
      </c>
      <c r="AN249" s="1">
        <f t="shared" si="117"/>
        <v>0</v>
      </c>
      <c r="AO249" s="1">
        <f t="shared" si="117"/>
        <v>0</v>
      </c>
      <c r="AP249" s="1">
        <f t="shared" si="117"/>
        <v>0</v>
      </c>
      <c r="AQ249" s="1">
        <f t="shared" si="117"/>
        <v>0</v>
      </c>
      <c r="AR249" s="1">
        <f t="shared" si="117"/>
        <v>0</v>
      </c>
      <c r="AS249" s="1">
        <f t="shared" si="117"/>
        <v>0</v>
      </c>
      <c r="AT249" s="1">
        <f t="shared" si="117"/>
        <v>0</v>
      </c>
      <c r="AU249" s="1">
        <f t="shared" si="117"/>
        <v>0</v>
      </c>
      <c r="AV249" s="1">
        <f t="shared" si="117"/>
        <v>0</v>
      </c>
      <c r="AW249" s="1">
        <f t="shared" si="117"/>
        <v>0</v>
      </c>
      <c r="AX249" s="1">
        <f t="shared" si="117"/>
        <v>0</v>
      </c>
    </row>
    <row r="250" spans="13:50" x14ac:dyDescent="0.25">
      <c r="M250" s="49"/>
      <c r="N250" s="49"/>
      <c r="O250" s="49"/>
      <c r="P250" s="49"/>
      <c r="S250" s="12" t="s">
        <v>0</v>
      </c>
      <c r="U250" s="53">
        <f>-D47</f>
        <v>-36750</v>
      </c>
      <c r="V250" s="53">
        <f t="shared" ref="V250:AX250" si="118">IF(V$75&lt;=$B$6,U250*(1+$B$5),0)</f>
        <v>-37852.5</v>
      </c>
      <c r="W250" s="53">
        <f t="shared" si="118"/>
        <v>-38988.075000000004</v>
      </c>
      <c r="X250" s="53">
        <f t="shared" si="118"/>
        <v>-40157.717250000009</v>
      </c>
      <c r="Y250" s="53">
        <f t="shared" si="118"/>
        <v>-41362.448767500013</v>
      </c>
      <c r="Z250" s="53">
        <f t="shared" si="118"/>
        <v>-42603.322230525016</v>
      </c>
      <c r="AA250" s="53">
        <f t="shared" si="118"/>
        <v>-43881.42189744077</v>
      </c>
      <c r="AB250" s="53">
        <f t="shared" si="118"/>
        <v>-45197.864554363994</v>
      </c>
      <c r="AC250" s="53">
        <f t="shared" si="118"/>
        <v>-46553.800490994916</v>
      </c>
      <c r="AD250" s="53">
        <f t="shared" si="118"/>
        <v>-47950.414505724766</v>
      </c>
      <c r="AE250" s="53">
        <f t="shared" si="118"/>
        <v>0</v>
      </c>
      <c r="AF250" s="53">
        <f t="shared" si="118"/>
        <v>0</v>
      </c>
      <c r="AG250" s="53">
        <f t="shared" si="118"/>
        <v>0</v>
      </c>
      <c r="AH250" s="53">
        <f t="shared" si="118"/>
        <v>0</v>
      </c>
      <c r="AI250" s="53">
        <f t="shared" si="118"/>
        <v>0</v>
      </c>
      <c r="AJ250" s="53">
        <f t="shared" si="118"/>
        <v>0</v>
      </c>
      <c r="AK250" s="53">
        <f t="shared" si="118"/>
        <v>0</v>
      </c>
      <c r="AL250" s="53">
        <f t="shared" si="118"/>
        <v>0</v>
      </c>
      <c r="AM250" s="53">
        <f t="shared" si="118"/>
        <v>0</v>
      </c>
      <c r="AN250" s="53">
        <f t="shared" si="118"/>
        <v>0</v>
      </c>
      <c r="AO250" s="53">
        <f t="shared" si="118"/>
        <v>0</v>
      </c>
      <c r="AP250" s="53">
        <f t="shared" si="118"/>
        <v>0</v>
      </c>
      <c r="AQ250" s="53">
        <f t="shared" si="118"/>
        <v>0</v>
      </c>
      <c r="AR250" s="53">
        <f t="shared" si="118"/>
        <v>0</v>
      </c>
      <c r="AS250" s="53">
        <f t="shared" si="118"/>
        <v>0</v>
      </c>
      <c r="AT250" s="53">
        <f t="shared" si="118"/>
        <v>0</v>
      </c>
      <c r="AU250" s="53">
        <f t="shared" si="118"/>
        <v>0</v>
      </c>
      <c r="AV250" s="53">
        <f t="shared" si="118"/>
        <v>0</v>
      </c>
      <c r="AW250" s="53">
        <f t="shared" si="118"/>
        <v>0</v>
      </c>
      <c r="AX250" s="53">
        <f t="shared" si="118"/>
        <v>0</v>
      </c>
    </row>
    <row r="251" spans="13:50" x14ac:dyDescent="0.25">
      <c r="S251" t="s">
        <v>59</v>
      </c>
      <c r="U251" s="1">
        <f t="shared" ref="U251:AN251" si="119">SUM(U248:U250)</f>
        <v>-56750</v>
      </c>
      <c r="V251" s="1">
        <f t="shared" si="119"/>
        <v>-37852.5</v>
      </c>
      <c r="W251" s="1">
        <f t="shared" si="119"/>
        <v>-38988.075000000004</v>
      </c>
      <c r="X251" s="1">
        <f t="shared" si="119"/>
        <v>-40157.717250000009</v>
      </c>
      <c r="Y251" s="1">
        <f t="shared" si="119"/>
        <v>-41362.448767500013</v>
      </c>
      <c r="Z251" s="1">
        <f t="shared" si="119"/>
        <v>-42603.322230525016</v>
      </c>
      <c r="AA251" s="1">
        <f t="shared" si="119"/>
        <v>-43881.42189744077</v>
      </c>
      <c r="AB251" s="1">
        <f t="shared" si="119"/>
        <v>-45197.864554363994</v>
      </c>
      <c r="AC251" s="1">
        <f t="shared" si="119"/>
        <v>-46553.800490994916</v>
      </c>
      <c r="AD251" s="1">
        <f t="shared" si="119"/>
        <v>-47950.414505724766</v>
      </c>
      <c r="AE251" s="1">
        <f t="shared" si="119"/>
        <v>0</v>
      </c>
      <c r="AF251" s="1">
        <f t="shared" si="119"/>
        <v>0</v>
      </c>
      <c r="AG251" s="1">
        <f t="shared" si="119"/>
        <v>0</v>
      </c>
      <c r="AH251" s="1">
        <f t="shared" si="119"/>
        <v>0</v>
      </c>
      <c r="AI251" s="1">
        <f t="shared" si="119"/>
        <v>0</v>
      </c>
      <c r="AJ251" s="1">
        <f t="shared" si="119"/>
        <v>0</v>
      </c>
      <c r="AK251" s="1">
        <f t="shared" si="119"/>
        <v>0</v>
      </c>
      <c r="AL251" s="1">
        <f t="shared" si="119"/>
        <v>0</v>
      </c>
      <c r="AM251" s="1">
        <f t="shared" si="119"/>
        <v>0</v>
      </c>
      <c r="AN251" s="1">
        <f t="shared" si="119"/>
        <v>0</v>
      </c>
      <c r="AO251" s="1">
        <f t="shared" ref="AO251:AX251" si="120">SUM(AO248:AO250)</f>
        <v>0</v>
      </c>
      <c r="AP251" s="1">
        <f t="shared" si="120"/>
        <v>0</v>
      </c>
      <c r="AQ251" s="1">
        <f t="shared" si="120"/>
        <v>0</v>
      </c>
      <c r="AR251" s="1">
        <f t="shared" si="120"/>
        <v>0</v>
      </c>
      <c r="AS251" s="1">
        <f t="shared" si="120"/>
        <v>0</v>
      </c>
      <c r="AT251" s="1">
        <f t="shared" si="120"/>
        <v>0</v>
      </c>
      <c r="AU251" s="1">
        <f t="shared" si="120"/>
        <v>0</v>
      </c>
      <c r="AV251" s="1">
        <f t="shared" si="120"/>
        <v>0</v>
      </c>
      <c r="AW251" s="1">
        <f t="shared" si="120"/>
        <v>0</v>
      </c>
      <c r="AX251" s="1">
        <f t="shared" si="120"/>
        <v>0</v>
      </c>
    </row>
    <row r="253" spans="13:50" x14ac:dyDescent="0.25">
      <c r="Q253">
        <f>+A48</f>
        <v>0</v>
      </c>
      <c r="R253">
        <f>+B48</f>
        <v>0</v>
      </c>
      <c r="S253" t="s">
        <v>57</v>
      </c>
      <c r="U253" s="1">
        <f>-C48*(1-F48)-E48</f>
        <v>0</v>
      </c>
      <c r="V253" s="1">
        <v>0</v>
      </c>
      <c r="W253" s="1">
        <v>0</v>
      </c>
      <c r="X253" s="1">
        <v>0</v>
      </c>
      <c r="Y253" s="1">
        <v>0</v>
      </c>
      <c r="Z253" s="1">
        <v>0</v>
      </c>
      <c r="AA253" s="1">
        <v>0</v>
      </c>
      <c r="AB253" s="1">
        <v>0</v>
      </c>
      <c r="AC253" s="1">
        <v>0</v>
      </c>
      <c r="AD253" s="1">
        <v>0</v>
      </c>
      <c r="AE253" s="1">
        <v>0</v>
      </c>
      <c r="AF253" s="1">
        <v>0</v>
      </c>
      <c r="AG253" s="1">
        <v>0</v>
      </c>
      <c r="AH253" s="1">
        <v>0</v>
      </c>
      <c r="AI253" s="1">
        <v>0</v>
      </c>
      <c r="AJ253" s="1">
        <v>0</v>
      </c>
      <c r="AK253" s="1">
        <v>0</v>
      </c>
      <c r="AL253" s="1">
        <v>0</v>
      </c>
      <c r="AM253" s="1">
        <v>0</v>
      </c>
      <c r="AN253" s="1">
        <v>0</v>
      </c>
      <c r="AO253" s="1">
        <v>0</v>
      </c>
      <c r="AP253" s="1">
        <v>0</v>
      </c>
      <c r="AQ253" s="1">
        <v>0</v>
      </c>
      <c r="AR253" s="1">
        <v>0</v>
      </c>
      <c r="AS253" s="1">
        <v>0</v>
      </c>
      <c r="AT253" s="1">
        <v>0</v>
      </c>
      <c r="AU253" s="1">
        <v>0</v>
      </c>
      <c r="AV253" s="1">
        <v>0</v>
      </c>
      <c r="AW253" s="1">
        <v>0</v>
      </c>
      <c r="AX253" s="1">
        <v>0</v>
      </c>
    </row>
    <row r="254" spans="13:50" x14ac:dyDescent="0.25">
      <c r="Q254" s="49"/>
      <c r="R254" s="49"/>
      <c r="S254" s="49" t="s">
        <v>58</v>
      </c>
      <c r="T254" s="49"/>
      <c r="U254" s="1">
        <f>-C48*F48</f>
        <v>0</v>
      </c>
      <c r="V254" s="1">
        <f t="shared" ref="V254:AX254" si="121">IF(V$75=$B$6,(-$U254)*IF($G48="Y",(1+$B$5)^($B$6-1),1),0)</f>
        <v>0</v>
      </c>
      <c r="W254" s="1">
        <f t="shared" si="121"/>
        <v>0</v>
      </c>
      <c r="X254" s="1">
        <f t="shared" si="121"/>
        <v>0</v>
      </c>
      <c r="Y254" s="1">
        <f t="shared" si="121"/>
        <v>0</v>
      </c>
      <c r="Z254" s="1">
        <f t="shared" si="121"/>
        <v>0</v>
      </c>
      <c r="AA254" s="1">
        <f t="shared" si="121"/>
        <v>0</v>
      </c>
      <c r="AB254" s="1">
        <f t="shared" si="121"/>
        <v>0</v>
      </c>
      <c r="AC254" s="1">
        <f t="shared" si="121"/>
        <v>0</v>
      </c>
      <c r="AD254" s="1">
        <f t="shared" si="121"/>
        <v>0</v>
      </c>
      <c r="AE254" s="1">
        <f t="shared" si="121"/>
        <v>0</v>
      </c>
      <c r="AF254" s="1">
        <f t="shared" si="121"/>
        <v>0</v>
      </c>
      <c r="AG254" s="1">
        <f t="shared" si="121"/>
        <v>0</v>
      </c>
      <c r="AH254" s="1">
        <f t="shared" si="121"/>
        <v>0</v>
      </c>
      <c r="AI254" s="1">
        <f t="shared" si="121"/>
        <v>0</v>
      </c>
      <c r="AJ254" s="1">
        <f t="shared" si="121"/>
        <v>0</v>
      </c>
      <c r="AK254" s="1">
        <f t="shared" si="121"/>
        <v>0</v>
      </c>
      <c r="AL254" s="1">
        <f t="shared" si="121"/>
        <v>0</v>
      </c>
      <c r="AM254" s="1">
        <f t="shared" si="121"/>
        <v>0</v>
      </c>
      <c r="AN254" s="1">
        <f t="shared" si="121"/>
        <v>0</v>
      </c>
      <c r="AO254" s="1">
        <f t="shared" si="121"/>
        <v>0</v>
      </c>
      <c r="AP254" s="1">
        <f t="shared" si="121"/>
        <v>0</v>
      </c>
      <c r="AQ254" s="1">
        <f t="shared" si="121"/>
        <v>0</v>
      </c>
      <c r="AR254" s="1">
        <f t="shared" si="121"/>
        <v>0</v>
      </c>
      <c r="AS254" s="1">
        <f t="shared" si="121"/>
        <v>0</v>
      </c>
      <c r="AT254" s="1">
        <f t="shared" si="121"/>
        <v>0</v>
      </c>
      <c r="AU254" s="1">
        <f t="shared" si="121"/>
        <v>0</v>
      </c>
      <c r="AV254" s="1">
        <f t="shared" si="121"/>
        <v>0</v>
      </c>
      <c r="AW254" s="1">
        <f t="shared" si="121"/>
        <v>0</v>
      </c>
      <c r="AX254" s="1">
        <f t="shared" si="121"/>
        <v>0</v>
      </c>
    </row>
    <row r="255" spans="13:50" x14ac:dyDescent="0.25">
      <c r="M255" s="49"/>
      <c r="N255" s="49"/>
      <c r="O255" s="49"/>
      <c r="P255" s="49"/>
      <c r="S255" s="12" t="s">
        <v>0</v>
      </c>
      <c r="U255" s="53">
        <f>-D48</f>
        <v>0</v>
      </c>
      <c r="V255" s="53">
        <f t="shared" ref="V255:AX255" si="122">IF(V$75&lt;=$B$6,U255*(1+$B$5),0)</f>
        <v>0</v>
      </c>
      <c r="W255" s="53">
        <f t="shared" si="122"/>
        <v>0</v>
      </c>
      <c r="X255" s="53">
        <f t="shared" si="122"/>
        <v>0</v>
      </c>
      <c r="Y255" s="53">
        <f t="shared" si="122"/>
        <v>0</v>
      </c>
      <c r="Z255" s="53">
        <f t="shared" si="122"/>
        <v>0</v>
      </c>
      <c r="AA255" s="53">
        <f t="shared" si="122"/>
        <v>0</v>
      </c>
      <c r="AB255" s="53">
        <f t="shared" si="122"/>
        <v>0</v>
      </c>
      <c r="AC255" s="53">
        <f t="shared" si="122"/>
        <v>0</v>
      </c>
      <c r="AD255" s="53">
        <f t="shared" si="122"/>
        <v>0</v>
      </c>
      <c r="AE255" s="53">
        <f t="shared" si="122"/>
        <v>0</v>
      </c>
      <c r="AF255" s="53">
        <f t="shared" si="122"/>
        <v>0</v>
      </c>
      <c r="AG255" s="53">
        <f t="shared" si="122"/>
        <v>0</v>
      </c>
      <c r="AH255" s="53">
        <f t="shared" si="122"/>
        <v>0</v>
      </c>
      <c r="AI255" s="53">
        <f t="shared" si="122"/>
        <v>0</v>
      </c>
      <c r="AJ255" s="53">
        <f t="shared" si="122"/>
        <v>0</v>
      </c>
      <c r="AK255" s="53">
        <f t="shared" si="122"/>
        <v>0</v>
      </c>
      <c r="AL255" s="53">
        <f t="shared" si="122"/>
        <v>0</v>
      </c>
      <c r="AM255" s="53">
        <f t="shared" si="122"/>
        <v>0</v>
      </c>
      <c r="AN255" s="53">
        <f t="shared" si="122"/>
        <v>0</v>
      </c>
      <c r="AO255" s="53">
        <f t="shared" si="122"/>
        <v>0</v>
      </c>
      <c r="AP255" s="53">
        <f t="shared" si="122"/>
        <v>0</v>
      </c>
      <c r="AQ255" s="53">
        <f t="shared" si="122"/>
        <v>0</v>
      </c>
      <c r="AR255" s="53">
        <f t="shared" si="122"/>
        <v>0</v>
      </c>
      <c r="AS255" s="53">
        <f t="shared" si="122"/>
        <v>0</v>
      </c>
      <c r="AT255" s="53">
        <f t="shared" si="122"/>
        <v>0</v>
      </c>
      <c r="AU255" s="53">
        <f t="shared" si="122"/>
        <v>0</v>
      </c>
      <c r="AV255" s="53">
        <f t="shared" si="122"/>
        <v>0</v>
      </c>
      <c r="AW255" s="53">
        <f t="shared" si="122"/>
        <v>0</v>
      </c>
      <c r="AX255" s="53">
        <f t="shared" si="122"/>
        <v>0</v>
      </c>
    </row>
    <row r="256" spans="13:50" x14ac:dyDescent="0.25">
      <c r="S256" t="s">
        <v>59</v>
      </c>
      <c r="U256" s="1">
        <f t="shared" ref="U256:AN256" si="123">SUM(U253:U255)</f>
        <v>0</v>
      </c>
      <c r="V256" s="1">
        <f t="shared" si="123"/>
        <v>0</v>
      </c>
      <c r="W256" s="1">
        <f t="shared" si="123"/>
        <v>0</v>
      </c>
      <c r="X256" s="1">
        <f t="shared" si="123"/>
        <v>0</v>
      </c>
      <c r="Y256" s="1">
        <f t="shared" si="123"/>
        <v>0</v>
      </c>
      <c r="Z256" s="1">
        <f t="shared" si="123"/>
        <v>0</v>
      </c>
      <c r="AA256" s="1">
        <f t="shared" si="123"/>
        <v>0</v>
      </c>
      <c r="AB256" s="1">
        <f t="shared" si="123"/>
        <v>0</v>
      </c>
      <c r="AC256" s="1">
        <f t="shared" si="123"/>
        <v>0</v>
      </c>
      <c r="AD256" s="1">
        <f t="shared" si="123"/>
        <v>0</v>
      </c>
      <c r="AE256" s="1">
        <f t="shared" si="123"/>
        <v>0</v>
      </c>
      <c r="AF256" s="1">
        <f t="shared" si="123"/>
        <v>0</v>
      </c>
      <c r="AG256" s="1">
        <f t="shared" si="123"/>
        <v>0</v>
      </c>
      <c r="AH256" s="1">
        <f t="shared" si="123"/>
        <v>0</v>
      </c>
      <c r="AI256" s="1">
        <f t="shared" si="123"/>
        <v>0</v>
      </c>
      <c r="AJ256" s="1">
        <f t="shared" si="123"/>
        <v>0</v>
      </c>
      <c r="AK256" s="1">
        <f t="shared" si="123"/>
        <v>0</v>
      </c>
      <c r="AL256" s="1">
        <f t="shared" si="123"/>
        <v>0</v>
      </c>
      <c r="AM256" s="1">
        <f t="shared" si="123"/>
        <v>0</v>
      </c>
      <c r="AN256" s="1">
        <f t="shared" si="123"/>
        <v>0</v>
      </c>
      <c r="AO256" s="1">
        <f t="shared" ref="AO256:AX256" si="124">SUM(AO253:AO255)</f>
        <v>0</v>
      </c>
      <c r="AP256" s="1">
        <f t="shared" si="124"/>
        <v>0</v>
      </c>
      <c r="AQ256" s="1">
        <f t="shared" si="124"/>
        <v>0</v>
      </c>
      <c r="AR256" s="1">
        <f t="shared" si="124"/>
        <v>0</v>
      </c>
      <c r="AS256" s="1">
        <f t="shared" si="124"/>
        <v>0</v>
      </c>
      <c r="AT256" s="1">
        <f t="shared" si="124"/>
        <v>0</v>
      </c>
      <c r="AU256" s="1">
        <f t="shared" si="124"/>
        <v>0</v>
      </c>
      <c r="AV256" s="1">
        <f t="shared" si="124"/>
        <v>0</v>
      </c>
      <c r="AW256" s="1">
        <f t="shared" si="124"/>
        <v>0</v>
      </c>
      <c r="AX256" s="1">
        <f t="shared" si="124"/>
        <v>0</v>
      </c>
    </row>
    <row r="258" spans="17:50" x14ac:dyDescent="0.25">
      <c r="Q258">
        <f>+A49</f>
        <v>0</v>
      </c>
      <c r="R258">
        <f>+B49</f>
        <v>0</v>
      </c>
      <c r="S258" t="s">
        <v>57</v>
      </c>
      <c r="U258" s="1">
        <f>-C49*(1-F49)-E49</f>
        <v>0</v>
      </c>
      <c r="V258" s="1">
        <v>0</v>
      </c>
      <c r="W258" s="1">
        <v>0</v>
      </c>
      <c r="X258" s="1">
        <v>0</v>
      </c>
      <c r="Y258" s="1">
        <v>0</v>
      </c>
      <c r="Z258" s="1">
        <v>0</v>
      </c>
      <c r="AA258" s="1">
        <v>0</v>
      </c>
      <c r="AB258" s="1">
        <v>0</v>
      </c>
      <c r="AC258" s="1">
        <v>0</v>
      </c>
      <c r="AD258" s="1">
        <v>0</v>
      </c>
      <c r="AE258" s="1">
        <v>0</v>
      </c>
      <c r="AF258" s="1">
        <v>0</v>
      </c>
      <c r="AG258" s="1">
        <v>0</v>
      </c>
      <c r="AH258" s="1">
        <v>0</v>
      </c>
      <c r="AI258" s="1">
        <v>0</v>
      </c>
      <c r="AJ258" s="1">
        <v>0</v>
      </c>
      <c r="AK258" s="1">
        <v>0</v>
      </c>
      <c r="AL258" s="1">
        <v>0</v>
      </c>
      <c r="AM258" s="1">
        <v>0</v>
      </c>
      <c r="AN258" s="1">
        <v>0</v>
      </c>
      <c r="AO258" s="1">
        <v>0</v>
      </c>
      <c r="AP258" s="1">
        <v>0</v>
      </c>
      <c r="AQ258" s="1">
        <v>0</v>
      </c>
      <c r="AR258" s="1">
        <v>0</v>
      </c>
      <c r="AS258" s="1">
        <v>0</v>
      </c>
      <c r="AT258" s="1">
        <v>0</v>
      </c>
      <c r="AU258" s="1">
        <v>0</v>
      </c>
      <c r="AV258" s="1">
        <v>0</v>
      </c>
      <c r="AW258" s="1">
        <v>0</v>
      </c>
      <c r="AX258" s="1">
        <v>0</v>
      </c>
    </row>
    <row r="259" spans="17:50" x14ac:dyDescent="0.25">
      <c r="Q259" s="49"/>
      <c r="R259" s="49"/>
      <c r="S259" s="49" t="s">
        <v>58</v>
      </c>
      <c r="T259" s="49"/>
      <c r="U259" s="1">
        <f>-C49*F49</f>
        <v>0</v>
      </c>
      <c r="V259" s="1">
        <f t="shared" ref="V259:AX259" si="125">IF(V$75=$B$6,(-$U259)*IF($G49="Y",(1+$B$5)^($B$6-1),1),0)</f>
        <v>0</v>
      </c>
      <c r="W259" s="1">
        <f t="shared" si="125"/>
        <v>0</v>
      </c>
      <c r="X259" s="1">
        <f t="shared" si="125"/>
        <v>0</v>
      </c>
      <c r="Y259" s="1">
        <f t="shared" si="125"/>
        <v>0</v>
      </c>
      <c r="Z259" s="1">
        <f t="shared" si="125"/>
        <v>0</v>
      </c>
      <c r="AA259" s="1">
        <f t="shared" si="125"/>
        <v>0</v>
      </c>
      <c r="AB259" s="1">
        <f t="shared" si="125"/>
        <v>0</v>
      </c>
      <c r="AC259" s="1">
        <f t="shared" si="125"/>
        <v>0</v>
      </c>
      <c r="AD259" s="1">
        <f t="shared" si="125"/>
        <v>0</v>
      </c>
      <c r="AE259" s="1">
        <f t="shared" si="125"/>
        <v>0</v>
      </c>
      <c r="AF259" s="1">
        <f t="shared" si="125"/>
        <v>0</v>
      </c>
      <c r="AG259" s="1">
        <f t="shared" si="125"/>
        <v>0</v>
      </c>
      <c r="AH259" s="1">
        <f t="shared" si="125"/>
        <v>0</v>
      </c>
      <c r="AI259" s="1">
        <f t="shared" si="125"/>
        <v>0</v>
      </c>
      <c r="AJ259" s="1">
        <f t="shared" si="125"/>
        <v>0</v>
      </c>
      <c r="AK259" s="1">
        <f t="shared" si="125"/>
        <v>0</v>
      </c>
      <c r="AL259" s="1">
        <f t="shared" si="125"/>
        <v>0</v>
      </c>
      <c r="AM259" s="1">
        <f t="shared" si="125"/>
        <v>0</v>
      </c>
      <c r="AN259" s="1">
        <f t="shared" si="125"/>
        <v>0</v>
      </c>
      <c r="AO259" s="1">
        <f t="shared" si="125"/>
        <v>0</v>
      </c>
      <c r="AP259" s="1">
        <f t="shared" si="125"/>
        <v>0</v>
      </c>
      <c r="AQ259" s="1">
        <f t="shared" si="125"/>
        <v>0</v>
      </c>
      <c r="AR259" s="1">
        <f t="shared" si="125"/>
        <v>0</v>
      </c>
      <c r="AS259" s="1">
        <f t="shared" si="125"/>
        <v>0</v>
      </c>
      <c r="AT259" s="1">
        <f t="shared" si="125"/>
        <v>0</v>
      </c>
      <c r="AU259" s="1">
        <f t="shared" si="125"/>
        <v>0</v>
      </c>
      <c r="AV259" s="1">
        <f t="shared" si="125"/>
        <v>0</v>
      </c>
      <c r="AW259" s="1">
        <f t="shared" si="125"/>
        <v>0</v>
      </c>
      <c r="AX259" s="1">
        <f t="shared" si="125"/>
        <v>0</v>
      </c>
    </row>
    <row r="260" spans="17:50" x14ac:dyDescent="0.25">
      <c r="S260" s="12" t="s">
        <v>0</v>
      </c>
      <c r="U260" s="53">
        <f>-D49</f>
        <v>0</v>
      </c>
      <c r="V260" s="53">
        <f t="shared" ref="V260:AX260" si="126">IF(V$75&lt;=$B$6,U260*(1+$B$5),0)</f>
        <v>0</v>
      </c>
      <c r="W260" s="53">
        <f t="shared" si="126"/>
        <v>0</v>
      </c>
      <c r="X260" s="53">
        <f t="shared" si="126"/>
        <v>0</v>
      </c>
      <c r="Y260" s="53">
        <f t="shared" si="126"/>
        <v>0</v>
      </c>
      <c r="Z260" s="53">
        <f t="shared" si="126"/>
        <v>0</v>
      </c>
      <c r="AA260" s="53">
        <f t="shared" si="126"/>
        <v>0</v>
      </c>
      <c r="AB260" s="53">
        <f t="shared" si="126"/>
        <v>0</v>
      </c>
      <c r="AC260" s="53">
        <f t="shared" si="126"/>
        <v>0</v>
      </c>
      <c r="AD260" s="53">
        <f t="shared" si="126"/>
        <v>0</v>
      </c>
      <c r="AE260" s="53">
        <f t="shared" si="126"/>
        <v>0</v>
      </c>
      <c r="AF260" s="53">
        <f t="shared" si="126"/>
        <v>0</v>
      </c>
      <c r="AG260" s="53">
        <f t="shared" si="126"/>
        <v>0</v>
      </c>
      <c r="AH260" s="53">
        <f t="shared" si="126"/>
        <v>0</v>
      </c>
      <c r="AI260" s="53">
        <f t="shared" si="126"/>
        <v>0</v>
      </c>
      <c r="AJ260" s="53">
        <f t="shared" si="126"/>
        <v>0</v>
      </c>
      <c r="AK260" s="53">
        <f t="shared" si="126"/>
        <v>0</v>
      </c>
      <c r="AL260" s="53">
        <f t="shared" si="126"/>
        <v>0</v>
      </c>
      <c r="AM260" s="53">
        <f t="shared" si="126"/>
        <v>0</v>
      </c>
      <c r="AN260" s="53">
        <f t="shared" si="126"/>
        <v>0</v>
      </c>
      <c r="AO260" s="53">
        <f t="shared" si="126"/>
        <v>0</v>
      </c>
      <c r="AP260" s="53">
        <f t="shared" si="126"/>
        <v>0</v>
      </c>
      <c r="AQ260" s="53">
        <f t="shared" si="126"/>
        <v>0</v>
      </c>
      <c r="AR260" s="53">
        <f t="shared" si="126"/>
        <v>0</v>
      </c>
      <c r="AS260" s="53">
        <f t="shared" si="126"/>
        <v>0</v>
      </c>
      <c r="AT260" s="53">
        <f t="shared" si="126"/>
        <v>0</v>
      </c>
      <c r="AU260" s="53">
        <f t="shared" si="126"/>
        <v>0</v>
      </c>
      <c r="AV260" s="53">
        <f t="shared" si="126"/>
        <v>0</v>
      </c>
      <c r="AW260" s="53">
        <f t="shared" si="126"/>
        <v>0</v>
      </c>
      <c r="AX260" s="53">
        <f t="shared" si="126"/>
        <v>0</v>
      </c>
    </row>
    <row r="261" spans="17:50" x14ac:dyDescent="0.25">
      <c r="S261" t="s">
        <v>59</v>
      </c>
      <c r="U261" s="1">
        <f t="shared" ref="U261:AN261" si="127">SUM(U258:U260)</f>
        <v>0</v>
      </c>
      <c r="V261" s="1">
        <f t="shared" si="127"/>
        <v>0</v>
      </c>
      <c r="W261" s="1">
        <f t="shared" si="127"/>
        <v>0</v>
      </c>
      <c r="X261" s="1">
        <f t="shared" si="127"/>
        <v>0</v>
      </c>
      <c r="Y261" s="1">
        <f t="shared" si="127"/>
        <v>0</v>
      </c>
      <c r="Z261" s="1">
        <f t="shared" si="127"/>
        <v>0</v>
      </c>
      <c r="AA261" s="1">
        <f t="shared" si="127"/>
        <v>0</v>
      </c>
      <c r="AB261" s="1">
        <f t="shared" si="127"/>
        <v>0</v>
      </c>
      <c r="AC261" s="1">
        <f t="shared" si="127"/>
        <v>0</v>
      </c>
      <c r="AD261" s="1">
        <f t="shared" si="127"/>
        <v>0</v>
      </c>
      <c r="AE261" s="1">
        <f t="shared" si="127"/>
        <v>0</v>
      </c>
      <c r="AF261" s="1">
        <f t="shared" si="127"/>
        <v>0</v>
      </c>
      <c r="AG261" s="1">
        <f t="shared" si="127"/>
        <v>0</v>
      </c>
      <c r="AH261" s="1">
        <f t="shared" si="127"/>
        <v>0</v>
      </c>
      <c r="AI261" s="1">
        <f t="shared" si="127"/>
        <v>0</v>
      </c>
      <c r="AJ261" s="1">
        <f t="shared" si="127"/>
        <v>0</v>
      </c>
      <c r="AK261" s="1">
        <f t="shared" si="127"/>
        <v>0</v>
      </c>
      <c r="AL261" s="1">
        <f t="shared" si="127"/>
        <v>0</v>
      </c>
      <c r="AM261" s="1">
        <f t="shared" si="127"/>
        <v>0</v>
      </c>
      <c r="AN261" s="1">
        <f t="shared" si="127"/>
        <v>0</v>
      </c>
      <c r="AO261" s="1">
        <f t="shared" ref="AO261:AX261" si="128">SUM(AO258:AO260)</f>
        <v>0</v>
      </c>
      <c r="AP261" s="1">
        <f t="shared" si="128"/>
        <v>0</v>
      </c>
      <c r="AQ261" s="1">
        <f t="shared" si="128"/>
        <v>0</v>
      </c>
      <c r="AR261" s="1">
        <f t="shared" si="128"/>
        <v>0</v>
      </c>
      <c r="AS261" s="1">
        <f t="shared" si="128"/>
        <v>0</v>
      </c>
      <c r="AT261" s="1">
        <f t="shared" si="128"/>
        <v>0</v>
      </c>
      <c r="AU261" s="1">
        <f t="shared" si="128"/>
        <v>0</v>
      </c>
      <c r="AV261" s="1">
        <f t="shared" si="128"/>
        <v>0</v>
      </c>
      <c r="AW261" s="1">
        <f t="shared" si="128"/>
        <v>0</v>
      </c>
      <c r="AX261" s="1">
        <f t="shared" si="128"/>
        <v>0</v>
      </c>
    </row>
    <row r="263" spans="17:50" x14ac:dyDescent="0.25">
      <c r="Q263" t="str">
        <f>+A50</f>
        <v> Quintess </v>
      </c>
      <c r="R263" t="str">
        <f>+B50</f>
        <v>Silver</v>
      </c>
      <c r="S263" t="s">
        <v>57</v>
      </c>
      <c r="U263" s="1">
        <f>-C50*(1-F50)</f>
        <v>-20000</v>
      </c>
      <c r="V263" s="1">
        <v>0</v>
      </c>
      <c r="W263" s="1">
        <v>0</v>
      </c>
      <c r="X263" s="1">
        <v>0</v>
      </c>
      <c r="Y263" s="1">
        <v>0</v>
      </c>
      <c r="Z263" s="1">
        <v>0</v>
      </c>
      <c r="AA263" s="1">
        <v>0</v>
      </c>
      <c r="AB263" s="1">
        <v>0</v>
      </c>
      <c r="AC263" s="1">
        <v>0</v>
      </c>
      <c r="AD263" s="1">
        <v>0</v>
      </c>
      <c r="AE263" s="1">
        <v>0</v>
      </c>
      <c r="AF263" s="1">
        <v>0</v>
      </c>
      <c r="AG263" s="1">
        <v>0</v>
      </c>
      <c r="AH263" s="1">
        <v>0</v>
      </c>
      <c r="AI263" s="1">
        <v>0</v>
      </c>
      <c r="AJ263" s="1">
        <v>0</v>
      </c>
      <c r="AK263" s="1">
        <v>0</v>
      </c>
      <c r="AL263" s="1">
        <v>0</v>
      </c>
      <c r="AM263" s="1">
        <v>0</v>
      </c>
      <c r="AN263" s="1">
        <v>0</v>
      </c>
      <c r="AO263" s="1">
        <v>0</v>
      </c>
      <c r="AP263" s="1">
        <v>0</v>
      </c>
      <c r="AQ263" s="1">
        <v>0</v>
      </c>
      <c r="AR263" s="1">
        <v>0</v>
      </c>
      <c r="AS263" s="1">
        <v>0</v>
      </c>
      <c r="AT263" s="1">
        <v>0</v>
      </c>
      <c r="AU263" s="1">
        <v>0</v>
      </c>
      <c r="AV263" s="1">
        <v>0</v>
      </c>
      <c r="AW263" s="1">
        <v>0</v>
      </c>
      <c r="AX263" s="1">
        <v>0</v>
      </c>
    </row>
    <row r="264" spans="17:50" x14ac:dyDescent="0.25">
      <c r="Q264" s="49"/>
      <c r="R264" s="49"/>
      <c r="S264" s="49" t="s">
        <v>58</v>
      </c>
      <c r="T264" s="49"/>
      <c r="U264" s="1">
        <f>-C50*F50</f>
        <v>0</v>
      </c>
      <c r="V264" s="1">
        <f t="shared" ref="V264:AX264" si="129">IF(V$75=$B$6,(-$U264)*IF($G50="Y",(1+$B$5)^($B$6-1),1),0)</f>
        <v>0</v>
      </c>
      <c r="W264" s="1">
        <f t="shared" si="129"/>
        <v>0</v>
      </c>
      <c r="X264" s="1">
        <f t="shared" si="129"/>
        <v>0</v>
      </c>
      <c r="Y264" s="1">
        <f t="shared" si="129"/>
        <v>0</v>
      </c>
      <c r="Z264" s="1">
        <f t="shared" si="129"/>
        <v>0</v>
      </c>
      <c r="AA264" s="1">
        <f t="shared" si="129"/>
        <v>0</v>
      </c>
      <c r="AB264" s="1">
        <f t="shared" si="129"/>
        <v>0</v>
      </c>
      <c r="AC264" s="1">
        <f t="shared" si="129"/>
        <v>0</v>
      </c>
      <c r="AD264" s="1">
        <f t="shared" si="129"/>
        <v>0</v>
      </c>
      <c r="AE264" s="1">
        <f t="shared" si="129"/>
        <v>0</v>
      </c>
      <c r="AF264" s="1">
        <f t="shared" si="129"/>
        <v>0</v>
      </c>
      <c r="AG264" s="1">
        <f t="shared" si="129"/>
        <v>0</v>
      </c>
      <c r="AH264" s="1">
        <f t="shared" si="129"/>
        <v>0</v>
      </c>
      <c r="AI264" s="1">
        <f t="shared" si="129"/>
        <v>0</v>
      </c>
      <c r="AJ264" s="1">
        <f t="shared" si="129"/>
        <v>0</v>
      </c>
      <c r="AK264" s="1">
        <f t="shared" si="129"/>
        <v>0</v>
      </c>
      <c r="AL264" s="1">
        <f t="shared" si="129"/>
        <v>0</v>
      </c>
      <c r="AM264" s="1">
        <f t="shared" si="129"/>
        <v>0</v>
      </c>
      <c r="AN264" s="1">
        <f t="shared" si="129"/>
        <v>0</v>
      </c>
      <c r="AO264" s="1">
        <f t="shared" si="129"/>
        <v>0</v>
      </c>
      <c r="AP264" s="1">
        <f t="shared" si="129"/>
        <v>0</v>
      </c>
      <c r="AQ264" s="1">
        <f t="shared" si="129"/>
        <v>0</v>
      </c>
      <c r="AR264" s="1">
        <f t="shared" si="129"/>
        <v>0</v>
      </c>
      <c r="AS264" s="1">
        <f t="shared" si="129"/>
        <v>0</v>
      </c>
      <c r="AT264" s="1">
        <f t="shared" si="129"/>
        <v>0</v>
      </c>
      <c r="AU264" s="1">
        <f t="shared" si="129"/>
        <v>0</v>
      </c>
      <c r="AV264" s="1">
        <f t="shared" si="129"/>
        <v>0</v>
      </c>
      <c r="AW264" s="1">
        <f t="shared" si="129"/>
        <v>0</v>
      </c>
      <c r="AX264" s="1">
        <f t="shared" si="129"/>
        <v>0</v>
      </c>
    </row>
    <row r="265" spans="17:50" x14ac:dyDescent="0.25">
      <c r="S265" s="12" t="s">
        <v>0</v>
      </c>
      <c r="U265" s="53">
        <f>-D50-(E50*H50)</f>
        <v>-24500</v>
      </c>
      <c r="V265" s="53">
        <f t="shared" ref="V265:AX265" si="130">IF(V$75&lt;=$B$6,U265*(1+$B$5),0)</f>
        <v>-25235</v>
      </c>
      <c r="W265" s="53">
        <f t="shared" si="130"/>
        <v>-25992.05</v>
      </c>
      <c r="X265" s="53">
        <f t="shared" si="130"/>
        <v>-26771.8115</v>
      </c>
      <c r="Y265" s="53">
        <f t="shared" si="130"/>
        <v>-27574.965844999999</v>
      </c>
      <c r="Z265" s="53">
        <f t="shared" si="130"/>
        <v>-28402.21482035</v>
      </c>
      <c r="AA265" s="53">
        <f t="shared" si="130"/>
        <v>-29254.2812649605</v>
      </c>
      <c r="AB265" s="53">
        <f t="shared" si="130"/>
        <v>-30131.909702909317</v>
      </c>
      <c r="AC265" s="53">
        <f t="shared" si="130"/>
        <v>-31035.866993996598</v>
      </c>
      <c r="AD265" s="53">
        <f t="shared" si="130"/>
        <v>-31966.943003816497</v>
      </c>
      <c r="AE265" s="53">
        <f t="shared" si="130"/>
        <v>0</v>
      </c>
      <c r="AF265" s="53">
        <f t="shared" si="130"/>
        <v>0</v>
      </c>
      <c r="AG265" s="53">
        <f t="shared" si="130"/>
        <v>0</v>
      </c>
      <c r="AH265" s="53">
        <f t="shared" si="130"/>
        <v>0</v>
      </c>
      <c r="AI265" s="53">
        <f t="shared" si="130"/>
        <v>0</v>
      </c>
      <c r="AJ265" s="53">
        <f t="shared" si="130"/>
        <v>0</v>
      </c>
      <c r="AK265" s="53">
        <f t="shared" si="130"/>
        <v>0</v>
      </c>
      <c r="AL265" s="53">
        <f t="shared" si="130"/>
        <v>0</v>
      </c>
      <c r="AM265" s="53">
        <f t="shared" si="130"/>
        <v>0</v>
      </c>
      <c r="AN265" s="53">
        <f t="shared" si="130"/>
        <v>0</v>
      </c>
      <c r="AO265" s="53">
        <f t="shared" si="130"/>
        <v>0</v>
      </c>
      <c r="AP265" s="53">
        <f t="shared" si="130"/>
        <v>0</v>
      </c>
      <c r="AQ265" s="53">
        <f t="shared" si="130"/>
        <v>0</v>
      </c>
      <c r="AR265" s="53">
        <f t="shared" si="130"/>
        <v>0</v>
      </c>
      <c r="AS265" s="53">
        <f t="shared" si="130"/>
        <v>0</v>
      </c>
      <c r="AT265" s="53">
        <f t="shared" si="130"/>
        <v>0</v>
      </c>
      <c r="AU265" s="53">
        <f t="shared" si="130"/>
        <v>0</v>
      </c>
      <c r="AV265" s="53">
        <f t="shared" si="130"/>
        <v>0</v>
      </c>
      <c r="AW265" s="53">
        <f t="shared" si="130"/>
        <v>0</v>
      </c>
      <c r="AX265" s="53">
        <f t="shared" si="130"/>
        <v>0</v>
      </c>
    </row>
    <row r="266" spans="17:50" x14ac:dyDescent="0.25">
      <c r="S266" t="s">
        <v>59</v>
      </c>
      <c r="U266" s="1">
        <f t="shared" ref="U266:AN266" si="131">SUM(U263:U265)</f>
        <v>-44500</v>
      </c>
      <c r="V266" s="1">
        <f t="shared" si="131"/>
        <v>-25235</v>
      </c>
      <c r="W266" s="1">
        <f t="shared" si="131"/>
        <v>-25992.05</v>
      </c>
      <c r="X266" s="1">
        <f t="shared" si="131"/>
        <v>-26771.8115</v>
      </c>
      <c r="Y266" s="1">
        <f t="shared" si="131"/>
        <v>-27574.965844999999</v>
      </c>
      <c r="Z266" s="1">
        <f t="shared" si="131"/>
        <v>-28402.21482035</v>
      </c>
      <c r="AA266" s="1">
        <f t="shared" si="131"/>
        <v>-29254.2812649605</v>
      </c>
      <c r="AB266" s="1">
        <f t="shared" si="131"/>
        <v>-30131.909702909317</v>
      </c>
      <c r="AC266" s="1">
        <f t="shared" si="131"/>
        <v>-31035.866993996598</v>
      </c>
      <c r="AD266" s="1">
        <f t="shared" si="131"/>
        <v>-31966.943003816497</v>
      </c>
      <c r="AE266" s="1">
        <f t="shared" si="131"/>
        <v>0</v>
      </c>
      <c r="AF266" s="1">
        <f t="shared" si="131"/>
        <v>0</v>
      </c>
      <c r="AG266" s="1">
        <f t="shared" si="131"/>
        <v>0</v>
      </c>
      <c r="AH266" s="1">
        <f t="shared" si="131"/>
        <v>0</v>
      </c>
      <c r="AI266" s="1">
        <f t="shared" si="131"/>
        <v>0</v>
      </c>
      <c r="AJ266" s="1">
        <f t="shared" si="131"/>
        <v>0</v>
      </c>
      <c r="AK266" s="1">
        <f t="shared" si="131"/>
        <v>0</v>
      </c>
      <c r="AL266" s="1">
        <f t="shared" si="131"/>
        <v>0</v>
      </c>
      <c r="AM266" s="1">
        <f t="shared" si="131"/>
        <v>0</v>
      </c>
      <c r="AN266" s="1">
        <f t="shared" si="131"/>
        <v>0</v>
      </c>
      <c r="AO266" s="1">
        <f t="shared" ref="AO266:AX266" si="132">SUM(AO263:AO265)</f>
        <v>0</v>
      </c>
      <c r="AP266" s="1">
        <f t="shared" si="132"/>
        <v>0</v>
      </c>
      <c r="AQ266" s="1">
        <f t="shared" si="132"/>
        <v>0</v>
      </c>
      <c r="AR266" s="1">
        <f t="shared" si="132"/>
        <v>0</v>
      </c>
      <c r="AS266" s="1">
        <f t="shared" si="132"/>
        <v>0</v>
      </c>
      <c r="AT266" s="1">
        <f t="shared" si="132"/>
        <v>0</v>
      </c>
      <c r="AU266" s="1">
        <f t="shared" si="132"/>
        <v>0</v>
      </c>
      <c r="AV266" s="1">
        <f t="shared" si="132"/>
        <v>0</v>
      </c>
      <c r="AW266" s="1">
        <f t="shared" si="132"/>
        <v>0</v>
      </c>
      <c r="AX266" s="1">
        <f t="shared" si="132"/>
        <v>0</v>
      </c>
    </row>
    <row r="268" spans="17:50" x14ac:dyDescent="0.25">
      <c r="Q268" t="str">
        <f>+A51</f>
        <v xml:space="preserve"> Solstice Collection</v>
      </c>
      <c r="R268" t="str">
        <f>+B51</f>
        <v>Sky</v>
      </c>
      <c r="S268" t="s">
        <v>57</v>
      </c>
      <c r="U268" s="1">
        <f>-C51*(1-F51)</f>
        <v>-15000</v>
      </c>
      <c r="V268" s="1">
        <v>0</v>
      </c>
      <c r="W268" s="1">
        <v>0</v>
      </c>
      <c r="X268" s="1">
        <v>0</v>
      </c>
      <c r="Y268" s="1">
        <v>0</v>
      </c>
      <c r="Z268" s="1">
        <v>0</v>
      </c>
      <c r="AA268" s="1">
        <v>0</v>
      </c>
      <c r="AB268" s="1">
        <v>0</v>
      </c>
      <c r="AC268" s="1">
        <v>0</v>
      </c>
      <c r="AD268" s="1">
        <v>0</v>
      </c>
      <c r="AE268" s="1">
        <v>0</v>
      </c>
      <c r="AF268" s="1">
        <v>0</v>
      </c>
      <c r="AG268" s="1">
        <v>0</v>
      </c>
      <c r="AH268" s="1">
        <v>0</v>
      </c>
      <c r="AI268" s="1">
        <v>0</v>
      </c>
      <c r="AJ268" s="1">
        <v>0</v>
      </c>
      <c r="AK268" s="1">
        <v>0</v>
      </c>
      <c r="AL268" s="1">
        <v>0</v>
      </c>
      <c r="AM268" s="1">
        <v>0</v>
      </c>
      <c r="AN268" s="1">
        <v>0</v>
      </c>
      <c r="AO268" s="1">
        <v>0</v>
      </c>
      <c r="AP268" s="1">
        <v>0</v>
      </c>
      <c r="AQ268" s="1">
        <v>0</v>
      </c>
      <c r="AR268" s="1">
        <v>0</v>
      </c>
      <c r="AS268" s="1">
        <v>0</v>
      </c>
      <c r="AT268" s="1">
        <v>0</v>
      </c>
      <c r="AU268" s="1">
        <v>0</v>
      </c>
      <c r="AV268" s="1">
        <v>0</v>
      </c>
      <c r="AW268" s="1">
        <v>0</v>
      </c>
      <c r="AX268" s="1">
        <v>0</v>
      </c>
    </row>
    <row r="269" spans="17:50" x14ac:dyDescent="0.25">
      <c r="Q269" s="49"/>
      <c r="R269" s="49"/>
      <c r="S269" s="49" t="s">
        <v>58</v>
      </c>
      <c r="T269" s="49"/>
      <c r="U269" s="1">
        <f>-C51*F51</f>
        <v>0</v>
      </c>
      <c r="V269" s="1">
        <f>IF(V$75=$B$6,(-$U269)*IF(#REF!="Y",(1+$B$5)^($B$6-1),1),0)</f>
        <v>0</v>
      </c>
      <c r="W269" s="1">
        <f>IF(W$75=$B$6,(-$U269)*IF(#REF!="Y",(1+$B$5)^($B$6-1),1),0)</f>
        <v>0</v>
      </c>
      <c r="X269" s="1">
        <f>IF(X$75=$B$6,(-$U269)*IF(#REF!="Y",(1+$B$5)^($B$6-1),1),0)</f>
        <v>0</v>
      </c>
      <c r="Y269" s="1">
        <f>IF(Y$75=$B$6,(-$U269)*IF(#REF!="Y",(1+$B$5)^($B$6-1),1),0)</f>
        <v>0</v>
      </c>
      <c r="Z269" s="1">
        <f>IF(Z$75=$B$6,(-$U269)*IF(#REF!="Y",(1+$B$5)^($B$6-1),1),0)</f>
        <v>0</v>
      </c>
      <c r="AA269" s="1">
        <f>IF(AA$75=$B$6,(-$U269)*IF(#REF!="Y",(1+$B$5)^($B$6-1),1),0)</f>
        <v>0</v>
      </c>
      <c r="AB269" s="1">
        <f>IF(AB$75=$B$6,(-$U269)*IF(#REF!="Y",(1+$B$5)^($B$6-1),1),0)</f>
        <v>0</v>
      </c>
      <c r="AC269" s="1">
        <f>IF(AC$75=$B$6,(-$U269)*IF(#REF!="Y",(1+$B$5)^($B$6-1),1),0)</f>
        <v>0</v>
      </c>
      <c r="AD269" s="1">
        <f>IF(AD$75=$B$6,(-$U269)*IF($G51="Y",(1+$B$5)^($B$6-1),1),0)</f>
        <v>0</v>
      </c>
      <c r="AE269" s="1">
        <f>IF(AE$75=$B$6,(-$U269)*IF(#REF!="Y",(1+$B$5)^($B$6-1),1),0)</f>
        <v>0</v>
      </c>
      <c r="AF269" s="1">
        <f>IF(AF$75=$B$6,(-$U269)*IF(#REF!="Y",(1+$B$5)^($B$6-1),1),0)</f>
        <v>0</v>
      </c>
      <c r="AG269" s="1">
        <f>IF(AG$75=$B$6,(-$U269)*IF(#REF!="Y",(1+$B$5)^($B$6-1),1),0)</f>
        <v>0</v>
      </c>
      <c r="AH269" s="1">
        <f>IF(AH$75=$B$6,(-$U269)*IF(#REF!="Y",(1+$B$5)^($B$6-1),1),0)</f>
        <v>0</v>
      </c>
      <c r="AI269" s="1">
        <f>IF(AI$75=$B$6,(-$U269)*IF(#REF!="Y",(1+$B$5)^($B$6-1),1),0)</f>
        <v>0</v>
      </c>
      <c r="AJ269" s="1">
        <f>IF(AJ$75=$B$6,(-$U269)*IF(#REF!="Y",(1+$B$5)^($B$6-1),1),0)</f>
        <v>0</v>
      </c>
      <c r="AK269" s="1">
        <f>IF(AK$75=$B$6,(-$U269)*IF(#REF!="Y",(1+$B$5)^($B$6-1),1),0)</f>
        <v>0</v>
      </c>
      <c r="AL269" s="1">
        <f>IF(AL$75=$B$6,(-$U269)*IF(#REF!="Y",(1+$B$5)^($B$6-1),1),0)</f>
        <v>0</v>
      </c>
      <c r="AM269" s="1">
        <f>IF(AM$75=$B$6,(-$U269)*IF(#REF!="Y",(1+$B$5)^($B$6-1),1),0)</f>
        <v>0</v>
      </c>
      <c r="AN269" s="1">
        <f>IF(AN$75=$B$6,(-$U269)*IF(#REF!="Y",(1+$B$5)^($B$6-1),1),0)</f>
        <v>0</v>
      </c>
      <c r="AO269" s="1">
        <f>IF(AO$75=$B$6,(-$U269)*IF(#REF!="Y",(1+$B$5)^($B$6-1),1),0)</f>
        <v>0</v>
      </c>
      <c r="AP269" s="1">
        <f>IF(AP$75=$B$6,(-$U269)*IF(#REF!="Y",(1+$B$5)^($B$6-1),1),0)</f>
        <v>0</v>
      </c>
      <c r="AQ269" s="1">
        <f>IF(AQ$75=$B$6,(-$U269)*IF(#REF!="Y",(1+$B$5)^($B$6-1),1),0)</f>
        <v>0</v>
      </c>
      <c r="AR269" s="1">
        <f>IF(AR$75=$B$6,(-$U269)*IF(#REF!="Y",(1+$B$5)^($B$6-1),1),0)</f>
        <v>0</v>
      </c>
      <c r="AS269" s="1">
        <f>IF(AS$75=$B$6,(-$U269)*IF(#REF!="Y",(1+$B$5)^($B$6-1),1),0)</f>
        <v>0</v>
      </c>
      <c r="AT269" s="1">
        <f>IF(AT$75=$B$6,(-$U269)*IF(#REF!="Y",(1+$B$5)^($B$6-1),1),0)</f>
        <v>0</v>
      </c>
      <c r="AU269" s="1">
        <f>IF(AU$75=$B$6,(-$U269)*IF(#REF!="Y",(1+$B$5)^($B$6-1),1),0)</f>
        <v>0</v>
      </c>
      <c r="AV269" s="1">
        <f>IF(AV$75=$B$6,(-$U269)*IF(#REF!="Y",(1+$B$5)^($B$6-1),1),0)</f>
        <v>0</v>
      </c>
      <c r="AW269" s="1">
        <f>IF(AW$75=$B$6,(-$U269)*IF(#REF!="Y",(1+$B$5)^($B$6-1),1),0)</f>
        <v>0</v>
      </c>
      <c r="AX269" s="1">
        <f>IF(AX$75=$B$6,(-$U269)*IF(#REF!="Y",(1+$B$5)^($B$6-1),1),0)</f>
        <v>0</v>
      </c>
    </row>
    <row r="270" spans="17:50" x14ac:dyDescent="0.25">
      <c r="S270" s="12" t="s">
        <v>0</v>
      </c>
      <c r="U270" s="53">
        <f>-D51-(E51*H51)</f>
        <v>-120000</v>
      </c>
      <c r="V270" s="53">
        <f t="shared" ref="V270:AX270" si="133">IF(V$75&lt;=$B$6,U270*(1+$B$5),0)</f>
        <v>-123600</v>
      </c>
      <c r="W270" s="53">
        <f t="shared" si="133"/>
        <v>-127308</v>
      </c>
      <c r="X270" s="53">
        <f t="shared" si="133"/>
        <v>-131127.24</v>
      </c>
      <c r="Y270" s="53">
        <f t="shared" si="133"/>
        <v>-135061.05719999998</v>
      </c>
      <c r="Z270" s="53">
        <f t="shared" si="133"/>
        <v>-139112.888916</v>
      </c>
      <c r="AA270" s="53">
        <f t="shared" si="133"/>
        <v>-143286.27558347999</v>
      </c>
      <c r="AB270" s="53">
        <f t="shared" si="133"/>
        <v>-147584.8638509844</v>
      </c>
      <c r="AC270" s="53">
        <f t="shared" si="133"/>
        <v>-152012.40976651394</v>
      </c>
      <c r="AD270" s="53">
        <f t="shared" si="133"/>
        <v>-156572.78205950937</v>
      </c>
      <c r="AE270" s="53">
        <f t="shared" si="133"/>
        <v>0</v>
      </c>
      <c r="AF270" s="53">
        <f t="shared" si="133"/>
        <v>0</v>
      </c>
      <c r="AG270" s="53">
        <f t="shared" si="133"/>
        <v>0</v>
      </c>
      <c r="AH270" s="53">
        <f t="shared" si="133"/>
        <v>0</v>
      </c>
      <c r="AI270" s="53">
        <f t="shared" si="133"/>
        <v>0</v>
      </c>
      <c r="AJ270" s="53">
        <f t="shared" si="133"/>
        <v>0</v>
      </c>
      <c r="AK270" s="53">
        <f t="shared" si="133"/>
        <v>0</v>
      </c>
      <c r="AL270" s="53">
        <f t="shared" si="133"/>
        <v>0</v>
      </c>
      <c r="AM270" s="53">
        <f t="shared" si="133"/>
        <v>0</v>
      </c>
      <c r="AN270" s="53">
        <f t="shared" si="133"/>
        <v>0</v>
      </c>
      <c r="AO270" s="53">
        <f t="shared" si="133"/>
        <v>0</v>
      </c>
      <c r="AP270" s="53">
        <f t="shared" si="133"/>
        <v>0</v>
      </c>
      <c r="AQ270" s="53">
        <f t="shared" si="133"/>
        <v>0</v>
      </c>
      <c r="AR270" s="53">
        <f t="shared" si="133"/>
        <v>0</v>
      </c>
      <c r="AS270" s="53">
        <f t="shared" si="133"/>
        <v>0</v>
      </c>
      <c r="AT270" s="53">
        <f t="shared" si="133"/>
        <v>0</v>
      </c>
      <c r="AU270" s="53">
        <f t="shared" si="133"/>
        <v>0</v>
      </c>
      <c r="AV270" s="53">
        <f t="shared" si="133"/>
        <v>0</v>
      </c>
      <c r="AW270" s="53">
        <f t="shared" si="133"/>
        <v>0</v>
      </c>
      <c r="AX270" s="53">
        <f t="shared" si="133"/>
        <v>0</v>
      </c>
    </row>
    <row r="271" spans="17:50" x14ac:dyDescent="0.25">
      <c r="S271" t="s">
        <v>59</v>
      </c>
      <c r="U271" s="1">
        <f t="shared" ref="U271:AN271" si="134">SUM(U268:U270)</f>
        <v>-135000</v>
      </c>
      <c r="V271" s="1">
        <f t="shared" si="134"/>
        <v>-123600</v>
      </c>
      <c r="W271" s="1">
        <f t="shared" si="134"/>
        <v>-127308</v>
      </c>
      <c r="X271" s="1">
        <f t="shared" si="134"/>
        <v>-131127.24</v>
      </c>
      <c r="Y271" s="1">
        <f t="shared" si="134"/>
        <v>-135061.05719999998</v>
      </c>
      <c r="Z271" s="1">
        <f t="shared" si="134"/>
        <v>-139112.888916</v>
      </c>
      <c r="AA271" s="1">
        <f t="shared" si="134"/>
        <v>-143286.27558347999</v>
      </c>
      <c r="AB271" s="1">
        <f t="shared" si="134"/>
        <v>-147584.8638509844</v>
      </c>
      <c r="AC271" s="1">
        <f t="shared" si="134"/>
        <v>-152012.40976651394</v>
      </c>
      <c r="AD271" s="1">
        <f t="shared" si="134"/>
        <v>-156572.78205950937</v>
      </c>
      <c r="AE271" s="1">
        <f t="shared" si="134"/>
        <v>0</v>
      </c>
      <c r="AF271" s="1">
        <f t="shared" si="134"/>
        <v>0</v>
      </c>
      <c r="AG271" s="1">
        <f t="shared" si="134"/>
        <v>0</v>
      </c>
      <c r="AH271" s="1">
        <f t="shared" si="134"/>
        <v>0</v>
      </c>
      <c r="AI271" s="1">
        <f t="shared" si="134"/>
        <v>0</v>
      </c>
      <c r="AJ271" s="1">
        <f t="shared" si="134"/>
        <v>0</v>
      </c>
      <c r="AK271" s="1">
        <f t="shared" si="134"/>
        <v>0</v>
      </c>
      <c r="AL271" s="1">
        <f t="shared" si="134"/>
        <v>0</v>
      </c>
      <c r="AM271" s="1">
        <f t="shared" si="134"/>
        <v>0</v>
      </c>
      <c r="AN271" s="1">
        <f t="shared" si="134"/>
        <v>0</v>
      </c>
      <c r="AO271" s="1">
        <f t="shared" ref="AO271:AX271" si="135">SUM(AO268:AO270)</f>
        <v>0</v>
      </c>
      <c r="AP271" s="1">
        <f t="shared" si="135"/>
        <v>0</v>
      </c>
      <c r="AQ271" s="1">
        <f t="shared" si="135"/>
        <v>0</v>
      </c>
      <c r="AR271" s="1">
        <f t="shared" si="135"/>
        <v>0</v>
      </c>
      <c r="AS271" s="1">
        <f t="shared" si="135"/>
        <v>0</v>
      </c>
      <c r="AT271" s="1">
        <f t="shared" si="135"/>
        <v>0</v>
      </c>
      <c r="AU271" s="1">
        <f t="shared" si="135"/>
        <v>0</v>
      </c>
      <c r="AV271" s="1">
        <f t="shared" si="135"/>
        <v>0</v>
      </c>
      <c r="AW271" s="1">
        <f t="shared" si="135"/>
        <v>0</v>
      </c>
      <c r="AX271" s="1">
        <f t="shared" si="135"/>
        <v>0</v>
      </c>
    </row>
    <row r="273" spans="17:50" x14ac:dyDescent="0.25">
      <c r="Q273" t="str">
        <f>+A52</f>
        <v xml:space="preserve"> Solstice Collection</v>
      </c>
      <c r="R273" t="str">
        <f>+B52</f>
        <v>Signature</v>
      </c>
      <c r="S273" t="s">
        <v>57</v>
      </c>
      <c r="U273" s="1">
        <f>-C52*(1-F52)</f>
        <v>-15000</v>
      </c>
      <c r="V273" s="1">
        <v>0</v>
      </c>
      <c r="W273" s="1">
        <v>0</v>
      </c>
      <c r="X273" s="1">
        <v>0</v>
      </c>
      <c r="Y273" s="1">
        <v>0</v>
      </c>
      <c r="Z273" s="1">
        <v>0</v>
      </c>
      <c r="AA273" s="1">
        <v>0</v>
      </c>
      <c r="AB273" s="1">
        <v>0</v>
      </c>
      <c r="AC273" s="1">
        <v>0</v>
      </c>
      <c r="AD273" s="1">
        <v>0</v>
      </c>
      <c r="AE273" s="1">
        <v>0</v>
      </c>
      <c r="AF273" s="1">
        <v>0</v>
      </c>
      <c r="AG273" s="1">
        <v>0</v>
      </c>
      <c r="AH273" s="1">
        <v>0</v>
      </c>
      <c r="AI273" s="1">
        <v>0</v>
      </c>
      <c r="AJ273" s="1">
        <v>0</v>
      </c>
      <c r="AK273" s="1">
        <v>0</v>
      </c>
      <c r="AL273" s="1">
        <v>0</v>
      </c>
      <c r="AM273" s="1">
        <v>0</v>
      </c>
      <c r="AN273" s="1">
        <v>0</v>
      </c>
      <c r="AO273" s="1">
        <v>0</v>
      </c>
      <c r="AP273" s="1">
        <v>0</v>
      </c>
      <c r="AQ273" s="1">
        <v>0</v>
      </c>
      <c r="AR273" s="1">
        <v>0</v>
      </c>
      <c r="AS273" s="1">
        <v>0</v>
      </c>
      <c r="AT273" s="1">
        <v>0</v>
      </c>
      <c r="AU273" s="1">
        <v>0</v>
      </c>
      <c r="AV273" s="1">
        <v>0</v>
      </c>
      <c r="AW273" s="1">
        <v>0</v>
      </c>
      <c r="AX273" s="1">
        <v>0</v>
      </c>
    </row>
    <row r="274" spans="17:50" x14ac:dyDescent="0.25">
      <c r="Q274" s="49"/>
      <c r="R274" s="49"/>
      <c r="S274" s="49" t="s">
        <v>58</v>
      </c>
      <c r="T274" s="49"/>
      <c r="U274" s="1">
        <f>-C52*F52</f>
        <v>0</v>
      </c>
      <c r="V274" s="1">
        <f>IF(V$75=$B$6,(-$U274)*IF(#REF!="Y",(1+$B$5)^($B$6-1),1),0)</f>
        <v>0</v>
      </c>
      <c r="W274" s="1">
        <f>IF(W$75=$B$6,(-$U274)*IF(#REF!="Y",(1+$B$5)^($B$6-1),1),0)</f>
        <v>0</v>
      </c>
      <c r="X274" s="1">
        <f>IF(X$75=$B$6,(-$U274)*IF(#REF!="Y",(1+$B$5)^($B$6-1),1),0)</f>
        <v>0</v>
      </c>
      <c r="Y274" s="1">
        <f>IF(Y$75=$B$6,(-$U274)*IF(#REF!="Y",(1+$B$5)^($B$6-1),1),0)</f>
        <v>0</v>
      </c>
      <c r="Z274" s="1">
        <f>IF(Z$75=$B$6,(-$U274)*IF(#REF!="Y",(1+$B$5)^($B$6-1),1),0)</f>
        <v>0</v>
      </c>
      <c r="AA274" s="1">
        <f>IF(AA$75=$B$6,(-$U274)*IF(#REF!="Y",(1+$B$5)^($B$6-1),1),0)</f>
        <v>0</v>
      </c>
      <c r="AB274" s="1">
        <f>IF(AB$75=$B$6,(-$U274)*IF(#REF!="Y",(1+$B$5)^($B$6-1),1),0)</f>
        <v>0</v>
      </c>
      <c r="AC274" s="1">
        <f>IF(AC$75=$B$6,(-$U274)*IF(#REF!="Y",(1+$B$5)^($B$6-1),1),0)</f>
        <v>0</v>
      </c>
      <c r="AD274" s="1">
        <f>IF(AD$75=$B$6,(-$U274)*IF($G52="Y",(1+$B$5)^($B$6-1),1),0)</f>
        <v>0</v>
      </c>
      <c r="AE274" s="1">
        <f>IF(AE$75=$B$6,(-$U274)*IF(#REF!="Y",(1+$B$5)^($B$6-1),1),0)</f>
        <v>0</v>
      </c>
      <c r="AF274" s="1">
        <f>IF(AF$75=$B$6,(-$U274)*IF(#REF!="Y",(1+$B$5)^($B$6-1),1),0)</f>
        <v>0</v>
      </c>
      <c r="AG274" s="1">
        <f>IF(AG$75=$B$6,(-$U274)*IF(#REF!="Y",(1+$B$5)^($B$6-1),1),0)</f>
        <v>0</v>
      </c>
      <c r="AH274" s="1">
        <f>IF(AH$75=$B$6,(-$U274)*IF(#REF!="Y",(1+$B$5)^($B$6-1),1),0)</f>
        <v>0</v>
      </c>
      <c r="AI274" s="1">
        <f>IF(AI$75=$B$6,(-$U274)*IF(#REF!="Y",(1+$B$5)^($B$6-1),1),0)</f>
        <v>0</v>
      </c>
      <c r="AJ274" s="1">
        <f>IF(AJ$75=$B$6,(-$U274)*IF(#REF!="Y",(1+$B$5)^($B$6-1),1),0)</f>
        <v>0</v>
      </c>
      <c r="AK274" s="1">
        <f>IF(AK$75=$B$6,(-$U274)*IF(#REF!="Y",(1+$B$5)^($B$6-1),1),0)</f>
        <v>0</v>
      </c>
      <c r="AL274" s="1">
        <f>IF(AL$75=$B$6,(-$U274)*IF(#REF!="Y",(1+$B$5)^($B$6-1),1),0)</f>
        <v>0</v>
      </c>
      <c r="AM274" s="1">
        <f>IF(AM$75=$B$6,(-$U274)*IF(#REF!="Y",(1+$B$5)^($B$6-1),1),0)</f>
        <v>0</v>
      </c>
      <c r="AN274" s="1">
        <f>IF(AN$75=$B$6,(-$U274)*IF(#REF!="Y",(1+$B$5)^($B$6-1),1),0)</f>
        <v>0</v>
      </c>
      <c r="AO274" s="1">
        <f>IF(AO$75=$B$6,(-$U274)*IF(#REF!="Y",(1+$B$5)^($B$6-1),1),0)</f>
        <v>0</v>
      </c>
      <c r="AP274" s="1">
        <f>IF(AP$75=$B$6,(-$U274)*IF(#REF!="Y",(1+$B$5)^($B$6-1),1),0)</f>
        <v>0</v>
      </c>
      <c r="AQ274" s="1">
        <f>IF(AQ$75=$B$6,(-$U274)*IF(#REF!="Y",(1+$B$5)^($B$6-1),1),0)</f>
        <v>0</v>
      </c>
      <c r="AR274" s="1">
        <f>IF(AR$75=$B$6,(-$U274)*IF(#REF!="Y",(1+$B$5)^($B$6-1),1),0)</f>
        <v>0</v>
      </c>
      <c r="AS274" s="1">
        <f>IF(AS$75=$B$6,(-$U274)*IF(#REF!="Y",(1+$B$5)^($B$6-1),1),0)</f>
        <v>0</v>
      </c>
      <c r="AT274" s="1">
        <f>IF(AT$75=$B$6,(-$U274)*IF(#REF!="Y",(1+$B$5)^($B$6-1),1),0)</f>
        <v>0</v>
      </c>
      <c r="AU274" s="1">
        <f>IF(AU$75=$B$6,(-$U274)*IF(#REF!="Y",(1+$B$5)^($B$6-1),1),0)</f>
        <v>0</v>
      </c>
      <c r="AV274" s="1">
        <f>IF(AV$75=$B$6,(-$U274)*IF(#REF!="Y",(1+$B$5)^($B$6-1),1),0)</f>
        <v>0</v>
      </c>
      <c r="AW274" s="1">
        <f>IF(AW$75=$B$6,(-$U274)*IF(#REF!="Y",(1+$B$5)^($B$6-1),1),0)</f>
        <v>0</v>
      </c>
      <c r="AX274" s="1">
        <f>IF(AX$75=$B$6,(-$U274)*IF(#REF!="Y",(1+$B$5)^($B$6-1),1),0)</f>
        <v>0</v>
      </c>
    </row>
    <row r="275" spans="17:50" x14ac:dyDescent="0.25">
      <c r="S275" s="12" t="s">
        <v>0</v>
      </c>
      <c r="U275" s="53">
        <f>-D52-(E52*H52)</f>
        <v>-45000</v>
      </c>
      <c r="V275" s="53">
        <f t="shared" ref="V275:AX275" si="136">IF(V$75&lt;=$B$6,U275*(1+$B$5),0)</f>
        <v>-46350</v>
      </c>
      <c r="W275" s="53">
        <f t="shared" si="136"/>
        <v>-47740.5</v>
      </c>
      <c r="X275" s="53">
        <f t="shared" si="136"/>
        <v>-49172.715000000004</v>
      </c>
      <c r="Y275" s="53">
        <f t="shared" si="136"/>
        <v>-50647.896450000007</v>
      </c>
      <c r="Z275" s="53">
        <f t="shared" si="136"/>
        <v>-52167.33334350001</v>
      </c>
      <c r="AA275" s="53">
        <f t="shared" si="136"/>
        <v>-53732.353343805014</v>
      </c>
      <c r="AB275" s="53">
        <f t="shared" si="136"/>
        <v>-55344.323944119169</v>
      </c>
      <c r="AC275" s="53">
        <f t="shared" si="136"/>
        <v>-57004.653662442746</v>
      </c>
      <c r="AD275" s="53">
        <f t="shared" si="136"/>
        <v>-58714.793272316027</v>
      </c>
      <c r="AE275" s="53">
        <f t="shared" si="136"/>
        <v>0</v>
      </c>
      <c r="AF275" s="53">
        <f t="shared" si="136"/>
        <v>0</v>
      </c>
      <c r="AG275" s="53">
        <f t="shared" si="136"/>
        <v>0</v>
      </c>
      <c r="AH275" s="53">
        <f t="shared" si="136"/>
        <v>0</v>
      </c>
      <c r="AI275" s="53">
        <f t="shared" si="136"/>
        <v>0</v>
      </c>
      <c r="AJ275" s="53">
        <f t="shared" si="136"/>
        <v>0</v>
      </c>
      <c r="AK275" s="53">
        <f t="shared" si="136"/>
        <v>0</v>
      </c>
      <c r="AL275" s="53">
        <f t="shared" si="136"/>
        <v>0</v>
      </c>
      <c r="AM275" s="53">
        <f t="shared" si="136"/>
        <v>0</v>
      </c>
      <c r="AN275" s="53">
        <f t="shared" si="136"/>
        <v>0</v>
      </c>
      <c r="AO275" s="53">
        <f t="shared" si="136"/>
        <v>0</v>
      </c>
      <c r="AP275" s="53">
        <f t="shared" si="136"/>
        <v>0</v>
      </c>
      <c r="AQ275" s="53">
        <f t="shared" si="136"/>
        <v>0</v>
      </c>
      <c r="AR275" s="53">
        <f t="shared" si="136"/>
        <v>0</v>
      </c>
      <c r="AS275" s="53">
        <f t="shared" si="136"/>
        <v>0</v>
      </c>
      <c r="AT275" s="53">
        <f t="shared" si="136"/>
        <v>0</v>
      </c>
      <c r="AU275" s="53">
        <f t="shared" si="136"/>
        <v>0</v>
      </c>
      <c r="AV275" s="53">
        <f t="shared" si="136"/>
        <v>0</v>
      </c>
      <c r="AW275" s="53">
        <f t="shared" si="136"/>
        <v>0</v>
      </c>
      <c r="AX275" s="53">
        <f t="shared" si="136"/>
        <v>0</v>
      </c>
    </row>
    <row r="276" spans="17:50" x14ac:dyDescent="0.25">
      <c r="S276" t="s">
        <v>59</v>
      </c>
      <c r="U276" s="1">
        <f t="shared" ref="U276:AX276" si="137">SUM(U273:U275)</f>
        <v>-60000</v>
      </c>
      <c r="V276" s="1">
        <f t="shared" si="137"/>
        <v>-46350</v>
      </c>
      <c r="W276" s="1">
        <f t="shared" si="137"/>
        <v>-47740.5</v>
      </c>
      <c r="X276" s="1">
        <f t="shared" si="137"/>
        <v>-49172.715000000004</v>
      </c>
      <c r="Y276" s="1">
        <f t="shared" si="137"/>
        <v>-50647.896450000007</v>
      </c>
      <c r="Z276" s="1">
        <f t="shared" si="137"/>
        <v>-52167.33334350001</v>
      </c>
      <c r="AA276" s="1">
        <f t="shared" si="137"/>
        <v>-53732.353343805014</v>
      </c>
      <c r="AB276" s="1">
        <f t="shared" si="137"/>
        <v>-55344.323944119169</v>
      </c>
      <c r="AC276" s="1">
        <f t="shared" si="137"/>
        <v>-57004.653662442746</v>
      </c>
      <c r="AD276" s="1">
        <f t="shared" si="137"/>
        <v>-58714.793272316027</v>
      </c>
      <c r="AE276" s="1">
        <f t="shared" si="137"/>
        <v>0</v>
      </c>
      <c r="AF276" s="1">
        <f t="shared" si="137"/>
        <v>0</v>
      </c>
      <c r="AG276" s="1">
        <f t="shared" si="137"/>
        <v>0</v>
      </c>
      <c r="AH276" s="1">
        <f t="shared" si="137"/>
        <v>0</v>
      </c>
      <c r="AI276" s="1">
        <f t="shared" si="137"/>
        <v>0</v>
      </c>
      <c r="AJ276" s="1">
        <f t="shared" si="137"/>
        <v>0</v>
      </c>
      <c r="AK276" s="1">
        <f t="shared" si="137"/>
        <v>0</v>
      </c>
      <c r="AL276" s="1">
        <f t="shared" si="137"/>
        <v>0</v>
      </c>
      <c r="AM276" s="1">
        <f t="shared" si="137"/>
        <v>0</v>
      </c>
      <c r="AN276" s="1">
        <f t="shared" si="137"/>
        <v>0</v>
      </c>
      <c r="AO276" s="1">
        <f t="shared" si="137"/>
        <v>0</v>
      </c>
      <c r="AP276" s="1">
        <f t="shared" si="137"/>
        <v>0</v>
      </c>
      <c r="AQ276" s="1">
        <f t="shared" si="137"/>
        <v>0</v>
      </c>
      <c r="AR276" s="1">
        <f t="shared" si="137"/>
        <v>0</v>
      </c>
      <c r="AS276" s="1">
        <f t="shared" si="137"/>
        <v>0</v>
      </c>
      <c r="AT276" s="1">
        <f t="shared" si="137"/>
        <v>0</v>
      </c>
      <c r="AU276" s="1">
        <f t="shared" si="137"/>
        <v>0</v>
      </c>
      <c r="AV276" s="1">
        <f t="shared" si="137"/>
        <v>0</v>
      </c>
      <c r="AW276" s="1">
        <f t="shared" si="137"/>
        <v>0</v>
      </c>
      <c r="AX276" s="1">
        <f t="shared" si="137"/>
        <v>0</v>
      </c>
    </row>
    <row r="278" spans="17:50" x14ac:dyDescent="0.25">
      <c r="Q278">
        <f>+A41</f>
        <v>0</v>
      </c>
      <c r="R278">
        <f>+B41</f>
        <v>0</v>
      </c>
      <c r="S278" t="s">
        <v>57</v>
      </c>
      <c r="U278" s="1">
        <f>-C41*(1-F41)</f>
        <v>0</v>
      </c>
      <c r="V278" s="1">
        <v>0</v>
      </c>
      <c r="W278" s="1">
        <v>0</v>
      </c>
      <c r="X278" s="1">
        <v>0</v>
      </c>
      <c r="Y278" s="1">
        <v>0</v>
      </c>
      <c r="Z278" s="1">
        <v>0</v>
      </c>
      <c r="AA278" s="1">
        <v>0</v>
      </c>
      <c r="AB278" s="1">
        <v>0</v>
      </c>
      <c r="AC278" s="1">
        <v>0</v>
      </c>
      <c r="AD278" s="1">
        <v>0</v>
      </c>
      <c r="AE278" s="1">
        <v>0</v>
      </c>
      <c r="AF278" s="1">
        <v>0</v>
      </c>
      <c r="AG278" s="1">
        <v>0</v>
      </c>
      <c r="AH278" s="1">
        <v>0</v>
      </c>
      <c r="AI278" s="1">
        <v>0</v>
      </c>
      <c r="AJ278" s="1">
        <v>0</v>
      </c>
      <c r="AK278" s="1">
        <v>0</v>
      </c>
      <c r="AL278" s="1">
        <v>0</v>
      </c>
      <c r="AM278" s="1">
        <v>0</v>
      </c>
      <c r="AN278" s="1">
        <v>0</v>
      </c>
      <c r="AO278" s="1">
        <v>0</v>
      </c>
      <c r="AP278" s="1">
        <v>0</v>
      </c>
      <c r="AQ278" s="1">
        <v>0</v>
      </c>
      <c r="AR278" s="1">
        <v>0</v>
      </c>
      <c r="AS278" s="1">
        <v>0</v>
      </c>
      <c r="AT278" s="1">
        <v>0</v>
      </c>
      <c r="AU278" s="1">
        <v>0</v>
      </c>
      <c r="AV278" s="1">
        <v>0</v>
      </c>
      <c r="AW278" s="1">
        <v>0</v>
      </c>
      <c r="AX278" s="1">
        <v>0</v>
      </c>
    </row>
    <row r="279" spans="17:50" x14ac:dyDescent="0.25">
      <c r="Q279" s="49"/>
      <c r="R279" s="49"/>
      <c r="S279" s="49" t="s">
        <v>58</v>
      </c>
      <c r="T279" s="49"/>
      <c r="U279" s="1">
        <f>-C41*F41</f>
        <v>0</v>
      </c>
      <c r="V279" s="1">
        <f t="shared" ref="V279:AX279" si="138">IF(V$75=$B$6,(-$U279)*IF($G41="Y",(1+$B$5)^($B$6-1),1),0)</f>
        <v>0</v>
      </c>
      <c r="W279" s="1">
        <f t="shared" si="138"/>
        <v>0</v>
      </c>
      <c r="X279" s="1">
        <f t="shared" si="138"/>
        <v>0</v>
      </c>
      <c r="Y279" s="1">
        <f t="shared" si="138"/>
        <v>0</v>
      </c>
      <c r="Z279" s="1">
        <f t="shared" si="138"/>
        <v>0</v>
      </c>
      <c r="AA279" s="1">
        <f t="shared" si="138"/>
        <v>0</v>
      </c>
      <c r="AB279" s="1">
        <f t="shared" si="138"/>
        <v>0</v>
      </c>
      <c r="AC279" s="1">
        <f t="shared" si="138"/>
        <v>0</v>
      </c>
      <c r="AD279" s="1">
        <f t="shared" si="138"/>
        <v>0</v>
      </c>
      <c r="AE279" s="1">
        <f t="shared" si="138"/>
        <v>0</v>
      </c>
      <c r="AF279" s="1">
        <f t="shared" si="138"/>
        <v>0</v>
      </c>
      <c r="AG279" s="1">
        <f t="shared" si="138"/>
        <v>0</v>
      </c>
      <c r="AH279" s="1">
        <f t="shared" si="138"/>
        <v>0</v>
      </c>
      <c r="AI279" s="1">
        <f t="shared" si="138"/>
        <v>0</v>
      </c>
      <c r="AJ279" s="1">
        <f t="shared" si="138"/>
        <v>0</v>
      </c>
      <c r="AK279" s="1">
        <f t="shared" si="138"/>
        <v>0</v>
      </c>
      <c r="AL279" s="1">
        <f t="shared" si="138"/>
        <v>0</v>
      </c>
      <c r="AM279" s="1">
        <f t="shared" si="138"/>
        <v>0</v>
      </c>
      <c r="AN279" s="1">
        <f t="shared" si="138"/>
        <v>0</v>
      </c>
      <c r="AO279" s="1">
        <f t="shared" si="138"/>
        <v>0</v>
      </c>
      <c r="AP279" s="1">
        <f t="shared" si="138"/>
        <v>0</v>
      </c>
      <c r="AQ279" s="1">
        <f t="shared" si="138"/>
        <v>0</v>
      </c>
      <c r="AR279" s="1">
        <f t="shared" si="138"/>
        <v>0</v>
      </c>
      <c r="AS279" s="1">
        <f t="shared" si="138"/>
        <v>0</v>
      </c>
      <c r="AT279" s="1">
        <f t="shared" si="138"/>
        <v>0</v>
      </c>
      <c r="AU279" s="1">
        <f t="shared" si="138"/>
        <v>0</v>
      </c>
      <c r="AV279" s="1">
        <f t="shared" si="138"/>
        <v>0</v>
      </c>
      <c r="AW279" s="1">
        <f t="shared" si="138"/>
        <v>0</v>
      </c>
      <c r="AX279" s="1">
        <f t="shared" si="138"/>
        <v>0</v>
      </c>
    </row>
    <row r="280" spans="17:50" x14ac:dyDescent="0.25">
      <c r="S280" s="12" t="s">
        <v>0</v>
      </c>
      <c r="U280" s="53">
        <f>-D41-(E41*H41)</f>
        <v>0</v>
      </c>
      <c r="V280" s="53">
        <f t="shared" ref="V280:AX280" si="139">IF(V$75&lt;=$B$6,U280*(1+$B$5),0)</f>
        <v>0</v>
      </c>
      <c r="W280" s="53">
        <f t="shared" si="139"/>
        <v>0</v>
      </c>
      <c r="X280" s="53">
        <f t="shared" si="139"/>
        <v>0</v>
      </c>
      <c r="Y280" s="53">
        <f t="shared" si="139"/>
        <v>0</v>
      </c>
      <c r="Z280" s="53">
        <f t="shared" si="139"/>
        <v>0</v>
      </c>
      <c r="AA280" s="53">
        <f t="shared" si="139"/>
        <v>0</v>
      </c>
      <c r="AB280" s="53">
        <f t="shared" si="139"/>
        <v>0</v>
      </c>
      <c r="AC280" s="53">
        <f t="shared" si="139"/>
        <v>0</v>
      </c>
      <c r="AD280" s="53">
        <f t="shared" si="139"/>
        <v>0</v>
      </c>
      <c r="AE280" s="53">
        <f t="shared" si="139"/>
        <v>0</v>
      </c>
      <c r="AF280" s="53">
        <f t="shared" si="139"/>
        <v>0</v>
      </c>
      <c r="AG280" s="53">
        <f t="shared" si="139"/>
        <v>0</v>
      </c>
      <c r="AH280" s="53">
        <f t="shared" si="139"/>
        <v>0</v>
      </c>
      <c r="AI280" s="53">
        <f t="shared" si="139"/>
        <v>0</v>
      </c>
      <c r="AJ280" s="53">
        <f t="shared" si="139"/>
        <v>0</v>
      </c>
      <c r="AK280" s="53">
        <f t="shared" si="139"/>
        <v>0</v>
      </c>
      <c r="AL280" s="53">
        <f t="shared" si="139"/>
        <v>0</v>
      </c>
      <c r="AM280" s="53">
        <f t="shared" si="139"/>
        <v>0</v>
      </c>
      <c r="AN280" s="53">
        <f t="shared" si="139"/>
        <v>0</v>
      </c>
      <c r="AO280" s="53">
        <f t="shared" si="139"/>
        <v>0</v>
      </c>
      <c r="AP280" s="53">
        <f t="shared" si="139"/>
        <v>0</v>
      </c>
      <c r="AQ280" s="53">
        <f t="shared" si="139"/>
        <v>0</v>
      </c>
      <c r="AR280" s="53">
        <f t="shared" si="139"/>
        <v>0</v>
      </c>
      <c r="AS280" s="53">
        <f t="shared" si="139"/>
        <v>0</v>
      </c>
      <c r="AT280" s="53">
        <f t="shared" si="139"/>
        <v>0</v>
      </c>
      <c r="AU280" s="53">
        <f t="shared" si="139"/>
        <v>0</v>
      </c>
      <c r="AV280" s="53">
        <f t="shared" si="139"/>
        <v>0</v>
      </c>
      <c r="AW280" s="53">
        <f t="shared" si="139"/>
        <v>0</v>
      </c>
      <c r="AX280" s="53">
        <f t="shared" si="139"/>
        <v>0</v>
      </c>
    </row>
    <row r="281" spans="17:50" x14ac:dyDescent="0.25">
      <c r="S281" t="s">
        <v>59</v>
      </c>
      <c r="U281" s="1">
        <f t="shared" ref="U281:AN281" si="140">SUM(U278:U280)</f>
        <v>0</v>
      </c>
      <c r="V281" s="1">
        <f t="shared" si="140"/>
        <v>0</v>
      </c>
      <c r="W281" s="1">
        <f t="shared" si="140"/>
        <v>0</v>
      </c>
      <c r="X281" s="1">
        <f t="shared" si="140"/>
        <v>0</v>
      </c>
      <c r="Y281" s="1">
        <f t="shared" si="140"/>
        <v>0</v>
      </c>
      <c r="Z281" s="1">
        <f t="shared" si="140"/>
        <v>0</v>
      </c>
      <c r="AA281" s="1">
        <f t="shared" si="140"/>
        <v>0</v>
      </c>
      <c r="AB281" s="1">
        <f t="shared" si="140"/>
        <v>0</v>
      </c>
      <c r="AC281" s="1">
        <f t="shared" si="140"/>
        <v>0</v>
      </c>
      <c r="AD281" s="1">
        <f t="shared" si="140"/>
        <v>0</v>
      </c>
      <c r="AE281" s="1">
        <f t="shared" si="140"/>
        <v>0</v>
      </c>
      <c r="AF281" s="1">
        <f t="shared" si="140"/>
        <v>0</v>
      </c>
      <c r="AG281" s="1">
        <f t="shared" si="140"/>
        <v>0</v>
      </c>
      <c r="AH281" s="1">
        <f t="shared" si="140"/>
        <v>0</v>
      </c>
      <c r="AI281" s="1">
        <f t="shared" si="140"/>
        <v>0</v>
      </c>
      <c r="AJ281" s="1">
        <f t="shared" si="140"/>
        <v>0</v>
      </c>
      <c r="AK281" s="1">
        <f t="shared" si="140"/>
        <v>0</v>
      </c>
      <c r="AL281" s="1">
        <f t="shared" si="140"/>
        <v>0</v>
      </c>
      <c r="AM281" s="1">
        <f t="shared" si="140"/>
        <v>0</v>
      </c>
      <c r="AN281" s="1">
        <f t="shared" si="140"/>
        <v>0</v>
      </c>
      <c r="AO281" s="1">
        <f t="shared" ref="AO281:AX281" si="141">SUM(AO278:AO280)</f>
        <v>0</v>
      </c>
      <c r="AP281" s="1">
        <f t="shared" si="141"/>
        <v>0</v>
      </c>
      <c r="AQ281" s="1">
        <f t="shared" si="141"/>
        <v>0</v>
      </c>
      <c r="AR281" s="1">
        <f t="shared" si="141"/>
        <v>0</v>
      </c>
      <c r="AS281" s="1">
        <f t="shared" si="141"/>
        <v>0</v>
      </c>
      <c r="AT281" s="1">
        <f t="shared" si="141"/>
        <v>0</v>
      </c>
      <c r="AU281" s="1">
        <f t="shared" si="141"/>
        <v>0</v>
      </c>
      <c r="AV281" s="1">
        <f t="shared" si="141"/>
        <v>0</v>
      </c>
      <c r="AW281" s="1">
        <f t="shared" si="141"/>
        <v>0</v>
      </c>
      <c r="AX281" s="1">
        <f t="shared" si="141"/>
        <v>0</v>
      </c>
    </row>
    <row r="283" spans="17:50" x14ac:dyDescent="0.25">
      <c r="Q283" t="str">
        <f>+A32</f>
        <v xml:space="preserve"> Equity Residences</v>
      </c>
      <c r="R283" t="str">
        <f>+B32</f>
        <v>Platinum Fund</v>
      </c>
      <c r="S283" t="s">
        <v>57</v>
      </c>
      <c r="U283" s="1">
        <f>-C32*(1-F32)</f>
        <v>0</v>
      </c>
      <c r="V283" s="1">
        <v>0</v>
      </c>
      <c r="W283" s="1">
        <v>0</v>
      </c>
      <c r="X283" s="1">
        <v>0</v>
      </c>
      <c r="Y283" s="1">
        <v>0</v>
      </c>
      <c r="Z283" s="1">
        <v>0</v>
      </c>
      <c r="AA283" s="1">
        <v>0</v>
      </c>
      <c r="AB283" s="1">
        <v>0</v>
      </c>
      <c r="AC283" s="1">
        <v>0</v>
      </c>
      <c r="AD283" s="1">
        <v>0</v>
      </c>
      <c r="AE283" s="1">
        <v>0</v>
      </c>
      <c r="AF283" s="1">
        <v>0</v>
      </c>
      <c r="AG283" s="1">
        <v>0</v>
      </c>
      <c r="AH283" s="1">
        <v>0</v>
      </c>
      <c r="AI283" s="1">
        <v>0</v>
      </c>
      <c r="AJ283" s="1">
        <v>0</v>
      </c>
      <c r="AK283" s="1">
        <v>0</v>
      </c>
      <c r="AL283" s="1">
        <v>0</v>
      </c>
      <c r="AM283" s="1">
        <v>0</v>
      </c>
      <c r="AN283" s="1">
        <v>0</v>
      </c>
      <c r="AO283" s="1">
        <v>0</v>
      </c>
      <c r="AP283" s="1">
        <v>0</v>
      </c>
      <c r="AQ283" s="1">
        <v>0</v>
      </c>
      <c r="AR283" s="1">
        <v>0</v>
      </c>
      <c r="AS283" s="1">
        <v>0</v>
      </c>
      <c r="AT283" s="1">
        <v>0</v>
      </c>
      <c r="AU283" s="1">
        <v>0</v>
      </c>
      <c r="AV283" s="1">
        <v>0</v>
      </c>
      <c r="AW283" s="1">
        <v>0</v>
      </c>
      <c r="AX283" s="1">
        <v>0</v>
      </c>
    </row>
    <row r="284" spans="17:50" x14ac:dyDescent="0.25">
      <c r="Q284" s="49"/>
      <c r="R284" s="49"/>
      <c r="S284" s="49" t="s">
        <v>58</v>
      </c>
      <c r="T284" s="49"/>
      <c r="U284" s="1">
        <f>-C32*F32</f>
        <v>-218500</v>
      </c>
      <c r="V284" s="1">
        <f t="shared" ref="V284:AX284" si="142">IF(V$75=$B$6,(-$U284)*IF($G32="Y",(1+$B$5)^($B$6-1),1),0)</f>
        <v>0</v>
      </c>
      <c r="W284" s="1">
        <f t="shared" si="142"/>
        <v>0</v>
      </c>
      <c r="X284" s="1">
        <f t="shared" si="142"/>
        <v>0</v>
      </c>
      <c r="Y284" s="1">
        <f t="shared" si="142"/>
        <v>0</v>
      </c>
      <c r="Z284" s="1">
        <f t="shared" si="142"/>
        <v>0</v>
      </c>
      <c r="AA284" s="1">
        <f t="shared" si="142"/>
        <v>0</v>
      </c>
      <c r="AB284" s="1">
        <f t="shared" si="142"/>
        <v>0</v>
      </c>
      <c r="AC284" s="1">
        <f t="shared" si="142"/>
        <v>0</v>
      </c>
      <c r="AD284" s="1">
        <f t="shared" si="142"/>
        <v>285092.94066668989</v>
      </c>
      <c r="AE284" s="1">
        <f t="shared" si="142"/>
        <v>0</v>
      </c>
      <c r="AF284" s="1">
        <f t="shared" si="142"/>
        <v>0</v>
      </c>
      <c r="AG284" s="1">
        <f t="shared" si="142"/>
        <v>0</v>
      </c>
      <c r="AH284" s="1">
        <f t="shared" si="142"/>
        <v>0</v>
      </c>
      <c r="AI284" s="1">
        <f t="shared" si="142"/>
        <v>0</v>
      </c>
      <c r="AJ284" s="1">
        <f t="shared" si="142"/>
        <v>0</v>
      </c>
      <c r="AK284" s="1">
        <f t="shared" si="142"/>
        <v>0</v>
      </c>
      <c r="AL284" s="1">
        <f t="shared" si="142"/>
        <v>0</v>
      </c>
      <c r="AM284" s="1">
        <f t="shared" si="142"/>
        <v>0</v>
      </c>
      <c r="AN284" s="1">
        <f t="shared" si="142"/>
        <v>0</v>
      </c>
      <c r="AO284" s="1">
        <f t="shared" si="142"/>
        <v>0</v>
      </c>
      <c r="AP284" s="1">
        <f t="shared" si="142"/>
        <v>0</v>
      </c>
      <c r="AQ284" s="1">
        <f t="shared" si="142"/>
        <v>0</v>
      </c>
      <c r="AR284" s="1">
        <f t="shared" si="142"/>
        <v>0</v>
      </c>
      <c r="AS284" s="1">
        <f t="shared" si="142"/>
        <v>0</v>
      </c>
      <c r="AT284" s="1">
        <f t="shared" si="142"/>
        <v>0</v>
      </c>
      <c r="AU284" s="1">
        <f t="shared" si="142"/>
        <v>0</v>
      </c>
      <c r="AV284" s="1">
        <f t="shared" si="142"/>
        <v>0</v>
      </c>
      <c r="AW284" s="1">
        <f t="shared" si="142"/>
        <v>0</v>
      </c>
      <c r="AX284" s="1">
        <f t="shared" si="142"/>
        <v>0</v>
      </c>
    </row>
    <row r="285" spans="17:50" x14ac:dyDescent="0.25">
      <c r="S285" s="12" t="s">
        <v>0</v>
      </c>
      <c r="U285" s="53">
        <f>-D32-(E32*H32)</f>
        <v>-6000</v>
      </c>
      <c r="V285" s="53">
        <f t="shared" ref="V285:AX285" si="143">IF(V$75&lt;=$B$6,U285*(1+$B$5),0)</f>
        <v>-6180</v>
      </c>
      <c r="W285" s="53">
        <f t="shared" si="143"/>
        <v>-6365.4000000000005</v>
      </c>
      <c r="X285" s="53">
        <f t="shared" si="143"/>
        <v>-6556.362000000001</v>
      </c>
      <c r="Y285" s="53">
        <f t="shared" si="143"/>
        <v>-6753.0528600000016</v>
      </c>
      <c r="Z285" s="53">
        <f t="shared" si="143"/>
        <v>-6955.6444458000014</v>
      </c>
      <c r="AA285" s="53">
        <f t="shared" si="143"/>
        <v>-7164.3137791740019</v>
      </c>
      <c r="AB285" s="53">
        <f t="shared" si="143"/>
        <v>-7379.2431925492219</v>
      </c>
      <c r="AC285" s="53">
        <f t="shared" si="143"/>
        <v>-7600.6204883256987</v>
      </c>
      <c r="AD285" s="53">
        <f t="shared" si="143"/>
        <v>-7828.6391029754695</v>
      </c>
      <c r="AE285" s="53">
        <f t="shared" si="143"/>
        <v>0</v>
      </c>
      <c r="AF285" s="53">
        <f t="shared" si="143"/>
        <v>0</v>
      </c>
      <c r="AG285" s="53">
        <f t="shared" si="143"/>
        <v>0</v>
      </c>
      <c r="AH285" s="53">
        <f t="shared" si="143"/>
        <v>0</v>
      </c>
      <c r="AI285" s="53">
        <f t="shared" si="143"/>
        <v>0</v>
      </c>
      <c r="AJ285" s="53">
        <f t="shared" si="143"/>
        <v>0</v>
      </c>
      <c r="AK285" s="53">
        <f t="shared" si="143"/>
        <v>0</v>
      </c>
      <c r="AL285" s="53">
        <f t="shared" si="143"/>
        <v>0</v>
      </c>
      <c r="AM285" s="53">
        <f t="shared" si="143"/>
        <v>0</v>
      </c>
      <c r="AN285" s="53">
        <f t="shared" si="143"/>
        <v>0</v>
      </c>
      <c r="AO285" s="53">
        <f t="shared" si="143"/>
        <v>0</v>
      </c>
      <c r="AP285" s="53">
        <f t="shared" si="143"/>
        <v>0</v>
      </c>
      <c r="AQ285" s="53">
        <f t="shared" si="143"/>
        <v>0</v>
      </c>
      <c r="AR285" s="53">
        <f t="shared" si="143"/>
        <v>0</v>
      </c>
      <c r="AS285" s="53">
        <f t="shared" si="143"/>
        <v>0</v>
      </c>
      <c r="AT285" s="53">
        <f t="shared" si="143"/>
        <v>0</v>
      </c>
      <c r="AU285" s="53">
        <f t="shared" si="143"/>
        <v>0</v>
      </c>
      <c r="AV285" s="53">
        <f t="shared" si="143"/>
        <v>0</v>
      </c>
      <c r="AW285" s="53">
        <f t="shared" si="143"/>
        <v>0</v>
      </c>
      <c r="AX285" s="53">
        <f t="shared" si="143"/>
        <v>0</v>
      </c>
    </row>
    <row r="286" spans="17:50" x14ac:dyDescent="0.25">
      <c r="S286" t="s">
        <v>59</v>
      </c>
      <c r="U286" s="1">
        <f t="shared" ref="U286:AN286" si="144">SUM(U283:U285)</f>
        <v>-224500</v>
      </c>
      <c r="V286" s="1">
        <f t="shared" si="144"/>
        <v>-6180</v>
      </c>
      <c r="W286" s="1">
        <f t="shared" si="144"/>
        <v>-6365.4000000000005</v>
      </c>
      <c r="X286" s="1">
        <f t="shared" si="144"/>
        <v>-6556.362000000001</v>
      </c>
      <c r="Y286" s="1">
        <f t="shared" si="144"/>
        <v>-6753.0528600000016</v>
      </c>
      <c r="Z286" s="1">
        <f t="shared" si="144"/>
        <v>-6955.6444458000014</v>
      </c>
      <c r="AA286" s="1">
        <f t="shared" si="144"/>
        <v>-7164.3137791740019</v>
      </c>
      <c r="AB286" s="1">
        <f t="shared" si="144"/>
        <v>-7379.2431925492219</v>
      </c>
      <c r="AC286" s="1">
        <f t="shared" si="144"/>
        <v>-7600.6204883256987</v>
      </c>
      <c r="AD286" s="1">
        <f t="shared" si="144"/>
        <v>277264.3015637144</v>
      </c>
      <c r="AE286" s="1">
        <f t="shared" si="144"/>
        <v>0</v>
      </c>
      <c r="AF286" s="1">
        <f t="shared" si="144"/>
        <v>0</v>
      </c>
      <c r="AG286" s="1">
        <f t="shared" si="144"/>
        <v>0</v>
      </c>
      <c r="AH286" s="1">
        <f t="shared" si="144"/>
        <v>0</v>
      </c>
      <c r="AI286" s="1">
        <f t="shared" si="144"/>
        <v>0</v>
      </c>
      <c r="AJ286" s="1">
        <f t="shared" si="144"/>
        <v>0</v>
      </c>
      <c r="AK286" s="1">
        <f t="shared" si="144"/>
        <v>0</v>
      </c>
      <c r="AL286" s="1">
        <f t="shared" si="144"/>
        <v>0</v>
      </c>
      <c r="AM286" s="1">
        <f t="shared" si="144"/>
        <v>0</v>
      </c>
      <c r="AN286" s="1">
        <f t="shared" si="144"/>
        <v>0</v>
      </c>
      <c r="AO286" s="1">
        <f t="shared" ref="AO286:AX286" si="145">SUM(AO283:AO285)</f>
        <v>0</v>
      </c>
      <c r="AP286" s="1">
        <f t="shared" si="145"/>
        <v>0</v>
      </c>
      <c r="AQ286" s="1">
        <f t="shared" si="145"/>
        <v>0</v>
      </c>
      <c r="AR286" s="1">
        <f t="shared" si="145"/>
        <v>0</v>
      </c>
      <c r="AS286" s="1">
        <f t="shared" si="145"/>
        <v>0</v>
      </c>
      <c r="AT286" s="1">
        <f t="shared" si="145"/>
        <v>0</v>
      </c>
      <c r="AU286" s="1">
        <f t="shared" si="145"/>
        <v>0</v>
      </c>
      <c r="AV286" s="1">
        <f t="shared" si="145"/>
        <v>0</v>
      </c>
      <c r="AW286" s="1">
        <f t="shared" si="145"/>
        <v>0</v>
      </c>
      <c r="AX286" s="1">
        <f t="shared" si="145"/>
        <v>0</v>
      </c>
    </row>
    <row r="288" spans="17:50" x14ac:dyDescent="0.25">
      <c r="Q288" t="str">
        <f>+A33</f>
        <v xml:space="preserve"> Equity Residences</v>
      </c>
      <c r="R288" t="str">
        <f>+B33</f>
        <v>Platinum Fund</v>
      </c>
      <c r="S288" t="s">
        <v>57</v>
      </c>
      <c r="U288" s="1">
        <f>-C33*(1-F33)</f>
        <v>0</v>
      </c>
      <c r="V288" s="1">
        <v>0</v>
      </c>
      <c r="W288" s="1">
        <v>0</v>
      </c>
      <c r="X288" s="1">
        <v>0</v>
      </c>
      <c r="Y288" s="1">
        <v>0</v>
      </c>
      <c r="Z288" s="1">
        <v>0</v>
      </c>
      <c r="AA288" s="1">
        <v>0</v>
      </c>
      <c r="AB288" s="1">
        <v>0</v>
      </c>
      <c r="AC288" s="1">
        <v>0</v>
      </c>
      <c r="AD288" s="1">
        <v>0</v>
      </c>
      <c r="AE288" s="1">
        <v>0</v>
      </c>
      <c r="AF288" s="1">
        <v>0</v>
      </c>
      <c r="AG288" s="1">
        <v>0</v>
      </c>
      <c r="AH288" s="1">
        <v>0</v>
      </c>
      <c r="AI288" s="1">
        <v>0</v>
      </c>
      <c r="AJ288" s="1">
        <v>0</v>
      </c>
      <c r="AK288" s="1">
        <v>0</v>
      </c>
      <c r="AL288" s="1">
        <v>0</v>
      </c>
      <c r="AM288" s="1">
        <v>0</v>
      </c>
      <c r="AN288" s="1">
        <v>0</v>
      </c>
      <c r="AO288" s="1">
        <v>0</v>
      </c>
      <c r="AP288" s="1">
        <v>0</v>
      </c>
      <c r="AQ288" s="1">
        <v>0</v>
      </c>
      <c r="AR288" s="1">
        <v>0</v>
      </c>
      <c r="AS288" s="1">
        <v>0</v>
      </c>
      <c r="AT288" s="1">
        <v>0</v>
      </c>
      <c r="AU288" s="1">
        <v>0</v>
      </c>
      <c r="AV288" s="1">
        <v>0</v>
      </c>
      <c r="AW288" s="1">
        <v>0</v>
      </c>
      <c r="AX288" s="1">
        <v>0</v>
      </c>
    </row>
    <row r="289" spans="17:50" x14ac:dyDescent="0.25">
      <c r="Q289" s="49"/>
      <c r="R289" s="49"/>
      <c r="S289" s="49" t="s">
        <v>58</v>
      </c>
      <c r="T289" s="49"/>
      <c r="U289" s="1">
        <f>-C33*F33</f>
        <v>-437000</v>
      </c>
      <c r="V289" s="1">
        <f t="shared" ref="V289:AX289" si="146">IF(V$75=$B$6,(-$U289)*IF($G33="Y",(1+$B$5)^($B$6-1),1),0)</f>
        <v>0</v>
      </c>
      <c r="W289" s="1">
        <f t="shared" si="146"/>
        <v>0</v>
      </c>
      <c r="X289" s="1">
        <f t="shared" si="146"/>
        <v>0</v>
      </c>
      <c r="Y289" s="1">
        <f t="shared" si="146"/>
        <v>0</v>
      </c>
      <c r="Z289" s="1">
        <f t="shared" si="146"/>
        <v>0</v>
      </c>
      <c r="AA289" s="1">
        <f t="shared" si="146"/>
        <v>0</v>
      </c>
      <c r="AB289" s="1">
        <f t="shared" si="146"/>
        <v>0</v>
      </c>
      <c r="AC289" s="1">
        <f t="shared" si="146"/>
        <v>0</v>
      </c>
      <c r="AD289" s="1">
        <f t="shared" si="146"/>
        <v>570185.88133337977</v>
      </c>
      <c r="AE289" s="1">
        <f t="shared" si="146"/>
        <v>0</v>
      </c>
      <c r="AF289" s="1">
        <f t="shared" si="146"/>
        <v>0</v>
      </c>
      <c r="AG289" s="1">
        <f t="shared" si="146"/>
        <v>0</v>
      </c>
      <c r="AH289" s="1">
        <f t="shared" si="146"/>
        <v>0</v>
      </c>
      <c r="AI289" s="1">
        <f t="shared" si="146"/>
        <v>0</v>
      </c>
      <c r="AJ289" s="1">
        <f t="shared" si="146"/>
        <v>0</v>
      </c>
      <c r="AK289" s="1">
        <f t="shared" si="146"/>
        <v>0</v>
      </c>
      <c r="AL289" s="1">
        <f t="shared" si="146"/>
        <v>0</v>
      </c>
      <c r="AM289" s="1">
        <f t="shared" si="146"/>
        <v>0</v>
      </c>
      <c r="AN289" s="1">
        <f t="shared" si="146"/>
        <v>0</v>
      </c>
      <c r="AO289" s="1">
        <f t="shared" si="146"/>
        <v>0</v>
      </c>
      <c r="AP289" s="1">
        <f t="shared" si="146"/>
        <v>0</v>
      </c>
      <c r="AQ289" s="1">
        <f t="shared" si="146"/>
        <v>0</v>
      </c>
      <c r="AR289" s="1">
        <f t="shared" si="146"/>
        <v>0</v>
      </c>
      <c r="AS289" s="1">
        <f t="shared" si="146"/>
        <v>0</v>
      </c>
      <c r="AT289" s="1">
        <f t="shared" si="146"/>
        <v>0</v>
      </c>
      <c r="AU289" s="1">
        <f t="shared" si="146"/>
        <v>0</v>
      </c>
      <c r="AV289" s="1">
        <f t="shared" si="146"/>
        <v>0</v>
      </c>
      <c r="AW289" s="1">
        <f t="shared" si="146"/>
        <v>0</v>
      </c>
      <c r="AX289" s="1">
        <f t="shared" si="146"/>
        <v>0</v>
      </c>
    </row>
    <row r="290" spans="17:50" x14ac:dyDescent="0.25">
      <c r="S290" s="12" t="s">
        <v>0</v>
      </c>
      <c r="U290" s="53">
        <f>-D33-(E33*H33)</f>
        <v>-12000</v>
      </c>
      <c r="V290" s="53">
        <f t="shared" ref="V290:AX290" si="147">IF(V$75&lt;=$B$6,U290*(1+$B$5),0)</f>
        <v>-12360</v>
      </c>
      <c r="W290" s="53">
        <f t="shared" si="147"/>
        <v>-12730.800000000001</v>
      </c>
      <c r="X290" s="53">
        <f t="shared" si="147"/>
        <v>-13112.724000000002</v>
      </c>
      <c r="Y290" s="53">
        <f t="shared" si="147"/>
        <v>-13506.105720000003</v>
      </c>
      <c r="Z290" s="53">
        <f t="shared" si="147"/>
        <v>-13911.288891600003</v>
      </c>
      <c r="AA290" s="53">
        <f t="shared" si="147"/>
        <v>-14328.627558348004</v>
      </c>
      <c r="AB290" s="53">
        <f t="shared" si="147"/>
        <v>-14758.486385098444</v>
      </c>
      <c r="AC290" s="53">
        <f t="shared" si="147"/>
        <v>-15201.240976651397</v>
      </c>
      <c r="AD290" s="53">
        <f t="shared" si="147"/>
        <v>-15657.278205950939</v>
      </c>
      <c r="AE290" s="53">
        <f t="shared" si="147"/>
        <v>0</v>
      </c>
      <c r="AF290" s="53">
        <f t="shared" si="147"/>
        <v>0</v>
      </c>
      <c r="AG290" s="53">
        <f t="shared" si="147"/>
        <v>0</v>
      </c>
      <c r="AH290" s="53">
        <f t="shared" si="147"/>
        <v>0</v>
      </c>
      <c r="AI290" s="53">
        <f t="shared" si="147"/>
        <v>0</v>
      </c>
      <c r="AJ290" s="53">
        <f t="shared" si="147"/>
        <v>0</v>
      </c>
      <c r="AK290" s="53">
        <f t="shared" si="147"/>
        <v>0</v>
      </c>
      <c r="AL290" s="53">
        <f t="shared" si="147"/>
        <v>0</v>
      </c>
      <c r="AM290" s="53">
        <f t="shared" si="147"/>
        <v>0</v>
      </c>
      <c r="AN290" s="53">
        <f t="shared" si="147"/>
        <v>0</v>
      </c>
      <c r="AO290" s="53">
        <f t="shared" si="147"/>
        <v>0</v>
      </c>
      <c r="AP290" s="53">
        <f t="shared" si="147"/>
        <v>0</v>
      </c>
      <c r="AQ290" s="53">
        <f t="shared" si="147"/>
        <v>0</v>
      </c>
      <c r="AR290" s="53">
        <f t="shared" si="147"/>
        <v>0</v>
      </c>
      <c r="AS290" s="53">
        <f t="shared" si="147"/>
        <v>0</v>
      </c>
      <c r="AT290" s="53">
        <f t="shared" si="147"/>
        <v>0</v>
      </c>
      <c r="AU290" s="53">
        <f t="shared" si="147"/>
        <v>0</v>
      </c>
      <c r="AV290" s="53">
        <f t="shared" si="147"/>
        <v>0</v>
      </c>
      <c r="AW290" s="53">
        <f t="shared" si="147"/>
        <v>0</v>
      </c>
      <c r="AX290" s="53">
        <f t="shared" si="147"/>
        <v>0</v>
      </c>
    </row>
    <row r="291" spans="17:50" x14ac:dyDescent="0.25">
      <c r="S291" t="s">
        <v>59</v>
      </c>
      <c r="U291" s="1">
        <f t="shared" ref="U291:AN291" si="148">SUM(U288:U290)</f>
        <v>-449000</v>
      </c>
      <c r="V291" s="1">
        <f t="shared" si="148"/>
        <v>-12360</v>
      </c>
      <c r="W291" s="1">
        <f t="shared" si="148"/>
        <v>-12730.800000000001</v>
      </c>
      <c r="X291" s="1">
        <f t="shared" si="148"/>
        <v>-13112.724000000002</v>
      </c>
      <c r="Y291" s="1">
        <f t="shared" si="148"/>
        <v>-13506.105720000003</v>
      </c>
      <c r="Z291" s="1">
        <f t="shared" si="148"/>
        <v>-13911.288891600003</v>
      </c>
      <c r="AA291" s="1">
        <f t="shared" si="148"/>
        <v>-14328.627558348004</v>
      </c>
      <c r="AB291" s="1">
        <f t="shared" si="148"/>
        <v>-14758.486385098444</v>
      </c>
      <c r="AC291" s="1">
        <f t="shared" si="148"/>
        <v>-15201.240976651397</v>
      </c>
      <c r="AD291" s="1">
        <f t="shared" si="148"/>
        <v>554528.6031274288</v>
      </c>
      <c r="AE291" s="1">
        <f t="shared" si="148"/>
        <v>0</v>
      </c>
      <c r="AF291" s="1">
        <f t="shared" si="148"/>
        <v>0</v>
      </c>
      <c r="AG291" s="1">
        <f t="shared" si="148"/>
        <v>0</v>
      </c>
      <c r="AH291" s="1">
        <f t="shared" si="148"/>
        <v>0</v>
      </c>
      <c r="AI291" s="1">
        <f t="shared" si="148"/>
        <v>0</v>
      </c>
      <c r="AJ291" s="1">
        <f t="shared" si="148"/>
        <v>0</v>
      </c>
      <c r="AK291" s="1">
        <f t="shared" si="148"/>
        <v>0</v>
      </c>
      <c r="AL291" s="1">
        <f t="shared" si="148"/>
        <v>0</v>
      </c>
      <c r="AM291" s="1">
        <f t="shared" si="148"/>
        <v>0</v>
      </c>
      <c r="AN291" s="1">
        <f t="shared" si="148"/>
        <v>0</v>
      </c>
      <c r="AO291" s="1">
        <f t="shared" ref="AO291:AX291" si="149">SUM(AO288:AO290)</f>
        <v>0</v>
      </c>
      <c r="AP291" s="1">
        <f t="shared" si="149"/>
        <v>0</v>
      </c>
      <c r="AQ291" s="1">
        <f t="shared" si="149"/>
        <v>0</v>
      </c>
      <c r="AR291" s="1">
        <f t="shared" si="149"/>
        <v>0</v>
      </c>
      <c r="AS291" s="1">
        <f t="shared" si="149"/>
        <v>0</v>
      </c>
      <c r="AT291" s="1">
        <f t="shared" si="149"/>
        <v>0</v>
      </c>
      <c r="AU291" s="1">
        <f t="shared" si="149"/>
        <v>0</v>
      </c>
      <c r="AV291" s="1">
        <f t="shared" si="149"/>
        <v>0</v>
      </c>
      <c r="AW291" s="1">
        <f t="shared" si="149"/>
        <v>0</v>
      </c>
      <c r="AX291" s="1">
        <f t="shared" si="149"/>
        <v>0</v>
      </c>
    </row>
    <row r="293" spans="17:50" x14ac:dyDescent="0.25">
      <c r="Q293">
        <f>+A60</f>
        <v>0</v>
      </c>
      <c r="R293">
        <f>+B60</f>
        <v>0</v>
      </c>
      <c r="S293" t="s">
        <v>57</v>
      </c>
      <c r="U293" s="1">
        <f>-C60*(1-F60)</f>
        <v>0</v>
      </c>
      <c r="V293" s="1">
        <v>0</v>
      </c>
      <c r="W293" s="1">
        <v>0</v>
      </c>
      <c r="X293" s="1">
        <v>0</v>
      </c>
      <c r="Y293" s="1">
        <v>0</v>
      </c>
      <c r="Z293" s="1">
        <v>0</v>
      </c>
      <c r="AA293" s="1">
        <v>0</v>
      </c>
      <c r="AB293" s="1">
        <v>0</v>
      </c>
      <c r="AC293" s="1">
        <v>0</v>
      </c>
      <c r="AD293" s="1">
        <v>0</v>
      </c>
      <c r="AE293" s="1">
        <v>0</v>
      </c>
      <c r="AF293" s="1">
        <v>0</v>
      </c>
      <c r="AG293" s="1">
        <v>0</v>
      </c>
      <c r="AH293" s="1">
        <v>0</v>
      </c>
      <c r="AI293" s="1">
        <v>0</v>
      </c>
      <c r="AJ293" s="1">
        <v>0</v>
      </c>
      <c r="AK293" s="1">
        <v>0</v>
      </c>
      <c r="AL293" s="1">
        <v>0</v>
      </c>
      <c r="AM293" s="1">
        <v>0</v>
      </c>
      <c r="AN293" s="1">
        <v>0</v>
      </c>
      <c r="AO293" s="1">
        <v>0</v>
      </c>
      <c r="AP293" s="1">
        <v>0</v>
      </c>
      <c r="AQ293" s="1">
        <v>0</v>
      </c>
      <c r="AR293" s="1">
        <v>0</v>
      </c>
      <c r="AS293" s="1">
        <v>0</v>
      </c>
      <c r="AT293" s="1">
        <v>0</v>
      </c>
      <c r="AU293" s="1">
        <v>0</v>
      </c>
      <c r="AV293" s="1">
        <v>0</v>
      </c>
      <c r="AW293" s="1">
        <v>0</v>
      </c>
      <c r="AX293" s="1">
        <v>0</v>
      </c>
    </row>
    <row r="294" spans="17:50" x14ac:dyDescent="0.25">
      <c r="Q294" s="49"/>
      <c r="R294" s="49"/>
      <c r="S294" s="49" t="s">
        <v>58</v>
      </c>
      <c r="T294" s="49"/>
      <c r="U294" s="1">
        <f>-C60*F60</f>
        <v>0</v>
      </c>
      <c r="V294" s="1">
        <f t="shared" ref="V294:AX294" si="150">IF(V$75=$B$6,(-$U294)*IF($G60="Y",(1+$B$5)^($B$6-1),1),0)</f>
        <v>0</v>
      </c>
      <c r="W294" s="1">
        <f t="shared" si="150"/>
        <v>0</v>
      </c>
      <c r="X294" s="1">
        <f t="shared" si="150"/>
        <v>0</v>
      </c>
      <c r="Y294" s="1">
        <f t="shared" si="150"/>
        <v>0</v>
      </c>
      <c r="Z294" s="1">
        <f t="shared" si="150"/>
        <v>0</v>
      </c>
      <c r="AA294" s="1">
        <f t="shared" si="150"/>
        <v>0</v>
      </c>
      <c r="AB294" s="1">
        <f t="shared" si="150"/>
        <v>0</v>
      </c>
      <c r="AC294" s="1">
        <f t="shared" si="150"/>
        <v>0</v>
      </c>
      <c r="AD294" s="1">
        <f t="shared" si="150"/>
        <v>0</v>
      </c>
      <c r="AE294" s="1">
        <f t="shared" si="150"/>
        <v>0</v>
      </c>
      <c r="AF294" s="1">
        <f t="shared" si="150"/>
        <v>0</v>
      </c>
      <c r="AG294" s="1">
        <f t="shared" si="150"/>
        <v>0</v>
      </c>
      <c r="AH294" s="1">
        <f t="shared" si="150"/>
        <v>0</v>
      </c>
      <c r="AI294" s="1">
        <f t="shared" si="150"/>
        <v>0</v>
      </c>
      <c r="AJ294" s="1">
        <f t="shared" si="150"/>
        <v>0</v>
      </c>
      <c r="AK294" s="1">
        <f t="shared" si="150"/>
        <v>0</v>
      </c>
      <c r="AL294" s="1">
        <f t="shared" si="150"/>
        <v>0</v>
      </c>
      <c r="AM294" s="1">
        <f t="shared" si="150"/>
        <v>0</v>
      </c>
      <c r="AN294" s="1">
        <f t="shared" si="150"/>
        <v>0</v>
      </c>
      <c r="AO294" s="1">
        <f t="shared" si="150"/>
        <v>0</v>
      </c>
      <c r="AP294" s="1">
        <f t="shared" si="150"/>
        <v>0</v>
      </c>
      <c r="AQ294" s="1">
        <f t="shared" si="150"/>
        <v>0</v>
      </c>
      <c r="AR294" s="1">
        <f t="shared" si="150"/>
        <v>0</v>
      </c>
      <c r="AS294" s="1">
        <f t="shared" si="150"/>
        <v>0</v>
      </c>
      <c r="AT294" s="1">
        <f t="shared" si="150"/>
        <v>0</v>
      </c>
      <c r="AU294" s="1">
        <f t="shared" si="150"/>
        <v>0</v>
      </c>
      <c r="AV294" s="1">
        <f t="shared" si="150"/>
        <v>0</v>
      </c>
      <c r="AW294" s="1">
        <f t="shared" si="150"/>
        <v>0</v>
      </c>
      <c r="AX294" s="1">
        <f t="shared" si="150"/>
        <v>0</v>
      </c>
    </row>
    <row r="295" spans="17:50" x14ac:dyDescent="0.25">
      <c r="S295" s="12" t="s">
        <v>0</v>
      </c>
      <c r="U295" s="53">
        <f>-D60-(E60*H60)</f>
        <v>0</v>
      </c>
      <c r="V295" s="53">
        <f t="shared" ref="V295:AX295" si="151">IF(V$75&lt;=$B$6,U295*(1+$B$5),0)</f>
        <v>0</v>
      </c>
      <c r="W295" s="53">
        <f t="shared" si="151"/>
        <v>0</v>
      </c>
      <c r="X295" s="53">
        <f t="shared" si="151"/>
        <v>0</v>
      </c>
      <c r="Y295" s="53">
        <f t="shared" si="151"/>
        <v>0</v>
      </c>
      <c r="Z295" s="53">
        <f t="shared" si="151"/>
        <v>0</v>
      </c>
      <c r="AA295" s="53">
        <f t="shared" si="151"/>
        <v>0</v>
      </c>
      <c r="AB295" s="53">
        <f t="shared" si="151"/>
        <v>0</v>
      </c>
      <c r="AC295" s="53">
        <f t="shared" si="151"/>
        <v>0</v>
      </c>
      <c r="AD295" s="53">
        <f t="shared" si="151"/>
        <v>0</v>
      </c>
      <c r="AE295" s="53">
        <f t="shared" si="151"/>
        <v>0</v>
      </c>
      <c r="AF295" s="53">
        <f t="shared" si="151"/>
        <v>0</v>
      </c>
      <c r="AG295" s="53">
        <f t="shared" si="151"/>
        <v>0</v>
      </c>
      <c r="AH295" s="53">
        <f t="shared" si="151"/>
        <v>0</v>
      </c>
      <c r="AI295" s="53">
        <f t="shared" si="151"/>
        <v>0</v>
      </c>
      <c r="AJ295" s="53">
        <f t="shared" si="151"/>
        <v>0</v>
      </c>
      <c r="AK295" s="53">
        <f t="shared" si="151"/>
        <v>0</v>
      </c>
      <c r="AL295" s="53">
        <f t="shared" si="151"/>
        <v>0</v>
      </c>
      <c r="AM295" s="53">
        <f t="shared" si="151"/>
        <v>0</v>
      </c>
      <c r="AN295" s="53">
        <f t="shared" si="151"/>
        <v>0</v>
      </c>
      <c r="AO295" s="53">
        <f t="shared" si="151"/>
        <v>0</v>
      </c>
      <c r="AP295" s="53">
        <f t="shared" si="151"/>
        <v>0</v>
      </c>
      <c r="AQ295" s="53">
        <f t="shared" si="151"/>
        <v>0</v>
      </c>
      <c r="AR295" s="53">
        <f t="shared" si="151"/>
        <v>0</v>
      </c>
      <c r="AS295" s="53">
        <f t="shared" si="151"/>
        <v>0</v>
      </c>
      <c r="AT295" s="53">
        <f t="shared" si="151"/>
        <v>0</v>
      </c>
      <c r="AU295" s="53">
        <f t="shared" si="151"/>
        <v>0</v>
      </c>
      <c r="AV295" s="53">
        <f t="shared" si="151"/>
        <v>0</v>
      </c>
      <c r="AW295" s="53">
        <f t="shared" si="151"/>
        <v>0</v>
      </c>
      <c r="AX295" s="53">
        <f t="shared" si="151"/>
        <v>0</v>
      </c>
    </row>
    <row r="296" spans="17:50" x14ac:dyDescent="0.25">
      <c r="S296" t="s">
        <v>59</v>
      </c>
      <c r="U296" s="1">
        <f t="shared" ref="U296:AN296" si="152">SUM(U293:U295)</f>
        <v>0</v>
      </c>
      <c r="V296" s="1">
        <f t="shared" si="152"/>
        <v>0</v>
      </c>
      <c r="W296" s="1">
        <f t="shared" si="152"/>
        <v>0</v>
      </c>
      <c r="X296" s="1">
        <f t="shared" si="152"/>
        <v>0</v>
      </c>
      <c r="Y296" s="1">
        <f t="shared" si="152"/>
        <v>0</v>
      </c>
      <c r="Z296" s="1">
        <f t="shared" si="152"/>
        <v>0</v>
      </c>
      <c r="AA296" s="1">
        <f t="shared" si="152"/>
        <v>0</v>
      </c>
      <c r="AB296" s="1">
        <f t="shared" si="152"/>
        <v>0</v>
      </c>
      <c r="AC296" s="1">
        <f t="shared" si="152"/>
        <v>0</v>
      </c>
      <c r="AD296" s="1">
        <f t="shared" si="152"/>
        <v>0</v>
      </c>
      <c r="AE296" s="1">
        <f t="shared" si="152"/>
        <v>0</v>
      </c>
      <c r="AF296" s="1">
        <f t="shared" si="152"/>
        <v>0</v>
      </c>
      <c r="AG296" s="1">
        <f t="shared" si="152"/>
        <v>0</v>
      </c>
      <c r="AH296" s="1">
        <f t="shared" si="152"/>
        <v>0</v>
      </c>
      <c r="AI296" s="1">
        <f t="shared" si="152"/>
        <v>0</v>
      </c>
      <c r="AJ296" s="1">
        <f t="shared" si="152"/>
        <v>0</v>
      </c>
      <c r="AK296" s="1">
        <f t="shared" si="152"/>
        <v>0</v>
      </c>
      <c r="AL296" s="1">
        <f t="shared" si="152"/>
        <v>0</v>
      </c>
      <c r="AM296" s="1">
        <f t="shared" si="152"/>
        <v>0</v>
      </c>
      <c r="AN296" s="1">
        <f t="shared" si="152"/>
        <v>0</v>
      </c>
      <c r="AO296" s="1">
        <f t="shared" ref="AO296:AX296" si="153">SUM(AO293:AO295)</f>
        <v>0</v>
      </c>
      <c r="AP296" s="1">
        <f t="shared" si="153"/>
        <v>0</v>
      </c>
      <c r="AQ296" s="1">
        <f t="shared" si="153"/>
        <v>0</v>
      </c>
      <c r="AR296" s="1">
        <f t="shared" si="153"/>
        <v>0</v>
      </c>
      <c r="AS296" s="1">
        <f t="shared" si="153"/>
        <v>0</v>
      </c>
      <c r="AT296" s="1">
        <f t="shared" si="153"/>
        <v>0</v>
      </c>
      <c r="AU296" s="1">
        <f t="shared" si="153"/>
        <v>0</v>
      </c>
      <c r="AV296" s="1">
        <f t="shared" si="153"/>
        <v>0</v>
      </c>
      <c r="AW296" s="1">
        <f t="shared" si="153"/>
        <v>0</v>
      </c>
      <c r="AX296" s="1">
        <f t="shared" si="153"/>
        <v>0</v>
      </c>
    </row>
    <row r="298" spans="17:50" x14ac:dyDescent="0.25">
      <c r="Q298">
        <f>+A61</f>
        <v>0</v>
      </c>
      <c r="R298">
        <f>+B61</f>
        <v>0</v>
      </c>
      <c r="S298" t="s">
        <v>57</v>
      </c>
      <c r="U298" s="1">
        <f>-C61*(1-F61)</f>
        <v>0</v>
      </c>
      <c r="V298" s="1">
        <v>0</v>
      </c>
      <c r="W298" s="1">
        <v>0</v>
      </c>
      <c r="X298" s="1">
        <v>0</v>
      </c>
      <c r="Y298" s="1">
        <v>0</v>
      </c>
      <c r="Z298" s="1">
        <v>0</v>
      </c>
      <c r="AA298" s="1">
        <v>0</v>
      </c>
      <c r="AB298" s="1">
        <v>0</v>
      </c>
      <c r="AC298" s="1">
        <v>0</v>
      </c>
      <c r="AD298" s="1">
        <v>0</v>
      </c>
      <c r="AE298" s="1">
        <v>0</v>
      </c>
      <c r="AF298" s="1">
        <v>0</v>
      </c>
      <c r="AG298" s="1">
        <v>0</v>
      </c>
      <c r="AH298" s="1">
        <v>0</v>
      </c>
      <c r="AI298" s="1">
        <v>0</v>
      </c>
      <c r="AJ298" s="1">
        <v>0</v>
      </c>
      <c r="AK298" s="1">
        <v>0</v>
      </c>
      <c r="AL298" s="1">
        <v>0</v>
      </c>
      <c r="AM298" s="1">
        <v>0</v>
      </c>
      <c r="AN298" s="1">
        <v>0</v>
      </c>
      <c r="AO298" s="1">
        <v>0</v>
      </c>
      <c r="AP298" s="1">
        <v>0</v>
      </c>
      <c r="AQ298" s="1">
        <v>0</v>
      </c>
      <c r="AR298" s="1">
        <v>0</v>
      </c>
      <c r="AS298" s="1">
        <v>0</v>
      </c>
      <c r="AT298" s="1">
        <v>0</v>
      </c>
      <c r="AU298" s="1">
        <v>0</v>
      </c>
      <c r="AV298" s="1">
        <v>0</v>
      </c>
      <c r="AW298" s="1">
        <v>0</v>
      </c>
      <c r="AX298" s="1">
        <v>0</v>
      </c>
    </row>
    <row r="299" spans="17:50" x14ac:dyDescent="0.25">
      <c r="Q299" s="49"/>
      <c r="R299" s="49"/>
      <c r="S299" s="49" t="s">
        <v>58</v>
      </c>
      <c r="T299" s="49"/>
      <c r="U299" s="1">
        <f>-C61*F61</f>
        <v>0</v>
      </c>
      <c r="V299" s="1">
        <f t="shared" ref="V299:AX299" si="154">IF(V$75=$B$6,(-$U299)*IF($G61="Y",(1+$B$5)^($B$6-1),1),0)</f>
        <v>0</v>
      </c>
      <c r="W299" s="1">
        <f t="shared" si="154"/>
        <v>0</v>
      </c>
      <c r="X299" s="1">
        <f t="shared" si="154"/>
        <v>0</v>
      </c>
      <c r="Y299" s="1">
        <f t="shared" si="154"/>
        <v>0</v>
      </c>
      <c r="Z299" s="1">
        <f t="shared" si="154"/>
        <v>0</v>
      </c>
      <c r="AA299" s="1">
        <f t="shared" si="154"/>
        <v>0</v>
      </c>
      <c r="AB299" s="1">
        <f t="shared" si="154"/>
        <v>0</v>
      </c>
      <c r="AC299" s="1">
        <f t="shared" si="154"/>
        <v>0</v>
      </c>
      <c r="AD299" s="1">
        <f t="shared" si="154"/>
        <v>0</v>
      </c>
      <c r="AE299" s="1">
        <f t="shared" si="154"/>
        <v>0</v>
      </c>
      <c r="AF299" s="1">
        <f t="shared" si="154"/>
        <v>0</v>
      </c>
      <c r="AG299" s="1">
        <f t="shared" si="154"/>
        <v>0</v>
      </c>
      <c r="AH299" s="1">
        <f t="shared" si="154"/>
        <v>0</v>
      </c>
      <c r="AI299" s="1">
        <f t="shared" si="154"/>
        <v>0</v>
      </c>
      <c r="AJ299" s="1">
        <f t="shared" si="154"/>
        <v>0</v>
      </c>
      <c r="AK299" s="1">
        <f t="shared" si="154"/>
        <v>0</v>
      </c>
      <c r="AL299" s="1">
        <f t="shared" si="154"/>
        <v>0</v>
      </c>
      <c r="AM299" s="1">
        <f t="shared" si="154"/>
        <v>0</v>
      </c>
      <c r="AN299" s="1">
        <f t="shared" si="154"/>
        <v>0</v>
      </c>
      <c r="AO299" s="1">
        <f t="shared" si="154"/>
        <v>0</v>
      </c>
      <c r="AP299" s="1">
        <f t="shared" si="154"/>
        <v>0</v>
      </c>
      <c r="AQ299" s="1">
        <f t="shared" si="154"/>
        <v>0</v>
      </c>
      <c r="AR299" s="1">
        <f t="shared" si="154"/>
        <v>0</v>
      </c>
      <c r="AS299" s="1">
        <f t="shared" si="154"/>
        <v>0</v>
      </c>
      <c r="AT299" s="1">
        <f t="shared" si="154"/>
        <v>0</v>
      </c>
      <c r="AU299" s="1">
        <f t="shared" si="154"/>
        <v>0</v>
      </c>
      <c r="AV299" s="1">
        <f t="shared" si="154"/>
        <v>0</v>
      </c>
      <c r="AW299" s="1">
        <f t="shared" si="154"/>
        <v>0</v>
      </c>
      <c r="AX299" s="1">
        <f t="shared" si="154"/>
        <v>0</v>
      </c>
    </row>
    <row r="300" spans="17:50" x14ac:dyDescent="0.25">
      <c r="S300" s="12" t="s">
        <v>0</v>
      </c>
      <c r="U300" s="53">
        <f>-D61-(E61*H61)</f>
        <v>0</v>
      </c>
      <c r="V300" s="53">
        <f t="shared" ref="V300:AX300" si="155">IF(V$75&lt;=$B$6,U300*(1+$B$5),0)</f>
        <v>0</v>
      </c>
      <c r="W300" s="53">
        <f t="shared" si="155"/>
        <v>0</v>
      </c>
      <c r="X300" s="53">
        <f t="shared" si="155"/>
        <v>0</v>
      </c>
      <c r="Y300" s="53">
        <f t="shared" si="155"/>
        <v>0</v>
      </c>
      <c r="Z300" s="53">
        <f t="shared" si="155"/>
        <v>0</v>
      </c>
      <c r="AA300" s="53">
        <f t="shared" si="155"/>
        <v>0</v>
      </c>
      <c r="AB300" s="53">
        <f t="shared" si="155"/>
        <v>0</v>
      </c>
      <c r="AC300" s="53">
        <f t="shared" si="155"/>
        <v>0</v>
      </c>
      <c r="AD300" s="53">
        <f t="shared" si="155"/>
        <v>0</v>
      </c>
      <c r="AE300" s="53">
        <f t="shared" si="155"/>
        <v>0</v>
      </c>
      <c r="AF300" s="53">
        <f t="shared" si="155"/>
        <v>0</v>
      </c>
      <c r="AG300" s="53">
        <f t="shared" si="155"/>
        <v>0</v>
      </c>
      <c r="AH300" s="53">
        <f t="shared" si="155"/>
        <v>0</v>
      </c>
      <c r="AI300" s="53">
        <f t="shared" si="155"/>
        <v>0</v>
      </c>
      <c r="AJ300" s="53">
        <f t="shared" si="155"/>
        <v>0</v>
      </c>
      <c r="AK300" s="53">
        <f t="shared" si="155"/>
        <v>0</v>
      </c>
      <c r="AL300" s="53">
        <f t="shared" si="155"/>
        <v>0</v>
      </c>
      <c r="AM300" s="53">
        <f t="shared" si="155"/>
        <v>0</v>
      </c>
      <c r="AN300" s="53">
        <f t="shared" si="155"/>
        <v>0</v>
      </c>
      <c r="AO300" s="53">
        <f t="shared" si="155"/>
        <v>0</v>
      </c>
      <c r="AP300" s="53">
        <f t="shared" si="155"/>
        <v>0</v>
      </c>
      <c r="AQ300" s="53">
        <f t="shared" si="155"/>
        <v>0</v>
      </c>
      <c r="AR300" s="53">
        <f t="shared" si="155"/>
        <v>0</v>
      </c>
      <c r="AS300" s="53">
        <f t="shared" si="155"/>
        <v>0</v>
      </c>
      <c r="AT300" s="53">
        <f t="shared" si="155"/>
        <v>0</v>
      </c>
      <c r="AU300" s="53">
        <f t="shared" si="155"/>
        <v>0</v>
      </c>
      <c r="AV300" s="53">
        <f t="shared" si="155"/>
        <v>0</v>
      </c>
      <c r="AW300" s="53">
        <f t="shared" si="155"/>
        <v>0</v>
      </c>
      <c r="AX300" s="53">
        <f t="shared" si="155"/>
        <v>0</v>
      </c>
    </row>
    <row r="301" spans="17:50" x14ac:dyDescent="0.25">
      <c r="S301" t="s">
        <v>59</v>
      </c>
      <c r="U301" s="1">
        <f t="shared" ref="U301:AN301" si="156">SUM(U298:U300)</f>
        <v>0</v>
      </c>
      <c r="V301" s="1">
        <f t="shared" si="156"/>
        <v>0</v>
      </c>
      <c r="W301" s="1">
        <f t="shared" si="156"/>
        <v>0</v>
      </c>
      <c r="X301" s="1">
        <f t="shared" si="156"/>
        <v>0</v>
      </c>
      <c r="Y301" s="1">
        <f t="shared" si="156"/>
        <v>0</v>
      </c>
      <c r="Z301" s="1">
        <f t="shared" si="156"/>
        <v>0</v>
      </c>
      <c r="AA301" s="1">
        <f t="shared" si="156"/>
        <v>0</v>
      </c>
      <c r="AB301" s="1">
        <f t="shared" si="156"/>
        <v>0</v>
      </c>
      <c r="AC301" s="1">
        <f t="shared" si="156"/>
        <v>0</v>
      </c>
      <c r="AD301" s="1">
        <f t="shared" si="156"/>
        <v>0</v>
      </c>
      <c r="AE301" s="1">
        <f t="shared" si="156"/>
        <v>0</v>
      </c>
      <c r="AF301" s="1">
        <f t="shared" si="156"/>
        <v>0</v>
      </c>
      <c r="AG301" s="1">
        <f t="shared" si="156"/>
        <v>0</v>
      </c>
      <c r="AH301" s="1">
        <f t="shared" si="156"/>
        <v>0</v>
      </c>
      <c r="AI301" s="1">
        <f t="shared" si="156"/>
        <v>0</v>
      </c>
      <c r="AJ301" s="1">
        <f t="shared" si="156"/>
        <v>0</v>
      </c>
      <c r="AK301" s="1">
        <f t="shared" si="156"/>
        <v>0</v>
      </c>
      <c r="AL301" s="1">
        <f t="shared" si="156"/>
        <v>0</v>
      </c>
      <c r="AM301" s="1">
        <f t="shared" si="156"/>
        <v>0</v>
      </c>
      <c r="AN301" s="1">
        <f t="shared" si="156"/>
        <v>0</v>
      </c>
      <c r="AO301" s="1">
        <f t="shared" ref="AO301:AX301" si="157">SUM(AO298:AO300)</f>
        <v>0</v>
      </c>
      <c r="AP301" s="1">
        <f t="shared" si="157"/>
        <v>0</v>
      </c>
      <c r="AQ301" s="1">
        <f t="shared" si="157"/>
        <v>0</v>
      </c>
      <c r="AR301" s="1">
        <f t="shared" si="157"/>
        <v>0</v>
      </c>
      <c r="AS301" s="1">
        <f t="shared" si="157"/>
        <v>0</v>
      </c>
      <c r="AT301" s="1">
        <f t="shared" si="157"/>
        <v>0</v>
      </c>
      <c r="AU301" s="1">
        <f t="shared" si="157"/>
        <v>0</v>
      </c>
      <c r="AV301" s="1">
        <f t="shared" si="157"/>
        <v>0</v>
      </c>
      <c r="AW301" s="1">
        <f t="shared" si="157"/>
        <v>0</v>
      </c>
      <c r="AX301" s="1">
        <f t="shared" si="157"/>
        <v>0</v>
      </c>
    </row>
    <row r="303" spans="17:50" x14ac:dyDescent="0.25">
      <c r="Q303">
        <f>+A62</f>
        <v>0</v>
      </c>
      <c r="S303" t="s">
        <v>57</v>
      </c>
      <c r="U303" s="1">
        <f>-C62*(1-F62)</f>
        <v>0</v>
      </c>
      <c r="V303" s="1">
        <v>0</v>
      </c>
      <c r="W303" s="1">
        <v>0</v>
      </c>
      <c r="X303" s="1">
        <v>0</v>
      </c>
      <c r="Y303" s="1">
        <v>0</v>
      </c>
      <c r="Z303" s="1">
        <v>0</v>
      </c>
      <c r="AA303" s="1">
        <v>0</v>
      </c>
      <c r="AB303" s="1">
        <v>0</v>
      </c>
      <c r="AC303" s="1">
        <v>0</v>
      </c>
      <c r="AD303" s="1">
        <v>0</v>
      </c>
      <c r="AE303" s="1">
        <v>0</v>
      </c>
      <c r="AF303" s="1">
        <v>0</v>
      </c>
      <c r="AG303" s="1">
        <v>0</v>
      </c>
      <c r="AH303" s="1">
        <v>0</v>
      </c>
      <c r="AI303" s="1">
        <v>0</v>
      </c>
      <c r="AJ303" s="1">
        <v>0</v>
      </c>
      <c r="AK303" s="1">
        <v>0</v>
      </c>
      <c r="AL303" s="1">
        <v>0</v>
      </c>
      <c r="AM303" s="1">
        <v>0</v>
      </c>
      <c r="AN303" s="1">
        <v>0</v>
      </c>
      <c r="AO303" s="1">
        <v>0</v>
      </c>
      <c r="AP303" s="1">
        <v>0</v>
      </c>
      <c r="AQ303" s="1">
        <v>0</v>
      </c>
      <c r="AR303" s="1">
        <v>0</v>
      </c>
      <c r="AS303" s="1">
        <v>0</v>
      </c>
      <c r="AT303" s="1">
        <v>0</v>
      </c>
      <c r="AU303" s="1">
        <v>0</v>
      </c>
      <c r="AV303" s="1">
        <v>0</v>
      </c>
      <c r="AW303" s="1">
        <v>0</v>
      </c>
      <c r="AX303" s="1">
        <v>0</v>
      </c>
    </row>
    <row r="304" spans="17:50" x14ac:dyDescent="0.25">
      <c r="Q304" s="49"/>
      <c r="R304" s="49"/>
      <c r="S304" s="49" t="s">
        <v>58</v>
      </c>
      <c r="T304" s="49"/>
      <c r="U304" s="1">
        <f>-C62*F62</f>
        <v>0</v>
      </c>
      <c r="V304" s="1">
        <f t="shared" ref="V304:AX304" si="158">IF(V$75=$B$6,(-$U304)*IF($G62="Y",(1+$B$5)^($B$6-1),1),0)</f>
        <v>0</v>
      </c>
      <c r="W304" s="1">
        <f t="shared" si="158"/>
        <v>0</v>
      </c>
      <c r="X304" s="1">
        <f t="shared" si="158"/>
        <v>0</v>
      </c>
      <c r="Y304" s="1">
        <f t="shared" si="158"/>
        <v>0</v>
      </c>
      <c r="Z304" s="1">
        <f t="shared" si="158"/>
        <v>0</v>
      </c>
      <c r="AA304" s="1">
        <f t="shared" si="158"/>
        <v>0</v>
      </c>
      <c r="AB304" s="1">
        <f t="shared" si="158"/>
        <v>0</v>
      </c>
      <c r="AC304" s="1">
        <f t="shared" si="158"/>
        <v>0</v>
      </c>
      <c r="AD304" s="1">
        <f t="shared" si="158"/>
        <v>0</v>
      </c>
      <c r="AE304" s="1">
        <f t="shared" si="158"/>
        <v>0</v>
      </c>
      <c r="AF304" s="1">
        <f t="shared" si="158"/>
        <v>0</v>
      </c>
      <c r="AG304" s="1">
        <f t="shared" si="158"/>
        <v>0</v>
      </c>
      <c r="AH304" s="1">
        <f t="shared" si="158"/>
        <v>0</v>
      </c>
      <c r="AI304" s="1">
        <f t="shared" si="158"/>
        <v>0</v>
      </c>
      <c r="AJ304" s="1">
        <f t="shared" si="158"/>
        <v>0</v>
      </c>
      <c r="AK304" s="1">
        <f t="shared" si="158"/>
        <v>0</v>
      </c>
      <c r="AL304" s="1">
        <f t="shared" si="158"/>
        <v>0</v>
      </c>
      <c r="AM304" s="1">
        <f t="shared" si="158"/>
        <v>0</v>
      </c>
      <c r="AN304" s="1">
        <f t="shared" si="158"/>
        <v>0</v>
      </c>
      <c r="AO304" s="1">
        <f t="shared" si="158"/>
        <v>0</v>
      </c>
      <c r="AP304" s="1">
        <f t="shared" si="158"/>
        <v>0</v>
      </c>
      <c r="AQ304" s="1">
        <f t="shared" si="158"/>
        <v>0</v>
      </c>
      <c r="AR304" s="1">
        <f t="shared" si="158"/>
        <v>0</v>
      </c>
      <c r="AS304" s="1">
        <f t="shared" si="158"/>
        <v>0</v>
      </c>
      <c r="AT304" s="1">
        <f t="shared" si="158"/>
        <v>0</v>
      </c>
      <c r="AU304" s="1">
        <f t="shared" si="158"/>
        <v>0</v>
      </c>
      <c r="AV304" s="1">
        <f t="shared" si="158"/>
        <v>0</v>
      </c>
      <c r="AW304" s="1">
        <f t="shared" si="158"/>
        <v>0</v>
      </c>
      <c r="AX304" s="1">
        <f t="shared" si="158"/>
        <v>0</v>
      </c>
    </row>
    <row r="305" spans="17:50" x14ac:dyDescent="0.25">
      <c r="S305" s="12" t="s">
        <v>0</v>
      </c>
      <c r="U305" s="53">
        <f>-D62-(E62*H62)</f>
        <v>0</v>
      </c>
      <c r="V305" s="53">
        <f t="shared" ref="V305:AX305" si="159">IF(V$75&lt;=$B$6,U305*(1+$B$5),0)</f>
        <v>0</v>
      </c>
      <c r="W305" s="53">
        <f t="shared" si="159"/>
        <v>0</v>
      </c>
      <c r="X305" s="53">
        <f t="shared" si="159"/>
        <v>0</v>
      </c>
      <c r="Y305" s="53">
        <f t="shared" si="159"/>
        <v>0</v>
      </c>
      <c r="Z305" s="53">
        <f t="shared" si="159"/>
        <v>0</v>
      </c>
      <c r="AA305" s="53">
        <f t="shared" si="159"/>
        <v>0</v>
      </c>
      <c r="AB305" s="53">
        <f t="shared" si="159"/>
        <v>0</v>
      </c>
      <c r="AC305" s="53">
        <f t="shared" si="159"/>
        <v>0</v>
      </c>
      <c r="AD305" s="53">
        <f t="shared" si="159"/>
        <v>0</v>
      </c>
      <c r="AE305" s="53">
        <f t="shared" si="159"/>
        <v>0</v>
      </c>
      <c r="AF305" s="53">
        <f t="shared" si="159"/>
        <v>0</v>
      </c>
      <c r="AG305" s="53">
        <f t="shared" si="159"/>
        <v>0</v>
      </c>
      <c r="AH305" s="53">
        <f t="shared" si="159"/>
        <v>0</v>
      </c>
      <c r="AI305" s="53">
        <f t="shared" si="159"/>
        <v>0</v>
      </c>
      <c r="AJ305" s="53">
        <f t="shared" si="159"/>
        <v>0</v>
      </c>
      <c r="AK305" s="53">
        <f t="shared" si="159"/>
        <v>0</v>
      </c>
      <c r="AL305" s="53">
        <f t="shared" si="159"/>
        <v>0</v>
      </c>
      <c r="AM305" s="53">
        <f t="shared" si="159"/>
        <v>0</v>
      </c>
      <c r="AN305" s="53">
        <f t="shared" si="159"/>
        <v>0</v>
      </c>
      <c r="AO305" s="53">
        <f t="shared" si="159"/>
        <v>0</v>
      </c>
      <c r="AP305" s="53">
        <f t="shared" si="159"/>
        <v>0</v>
      </c>
      <c r="AQ305" s="53">
        <f t="shared" si="159"/>
        <v>0</v>
      </c>
      <c r="AR305" s="53">
        <f t="shared" si="159"/>
        <v>0</v>
      </c>
      <c r="AS305" s="53">
        <f t="shared" si="159"/>
        <v>0</v>
      </c>
      <c r="AT305" s="53">
        <f t="shared" si="159"/>
        <v>0</v>
      </c>
      <c r="AU305" s="53">
        <f t="shared" si="159"/>
        <v>0</v>
      </c>
      <c r="AV305" s="53">
        <f t="shared" si="159"/>
        <v>0</v>
      </c>
      <c r="AW305" s="53">
        <f t="shared" si="159"/>
        <v>0</v>
      </c>
      <c r="AX305" s="53">
        <f t="shared" si="159"/>
        <v>0</v>
      </c>
    </row>
    <row r="306" spans="17:50" x14ac:dyDescent="0.25">
      <c r="S306" t="s">
        <v>59</v>
      </c>
      <c r="U306" s="1">
        <f t="shared" ref="U306:AN306" si="160">SUM(U303:U305)</f>
        <v>0</v>
      </c>
      <c r="V306" s="1">
        <f t="shared" si="160"/>
        <v>0</v>
      </c>
      <c r="W306" s="1">
        <f t="shared" si="160"/>
        <v>0</v>
      </c>
      <c r="X306" s="1">
        <f t="shared" si="160"/>
        <v>0</v>
      </c>
      <c r="Y306" s="1">
        <f t="shared" si="160"/>
        <v>0</v>
      </c>
      <c r="Z306" s="1">
        <f t="shared" si="160"/>
        <v>0</v>
      </c>
      <c r="AA306" s="1">
        <f t="shared" si="160"/>
        <v>0</v>
      </c>
      <c r="AB306" s="1">
        <f t="shared" si="160"/>
        <v>0</v>
      </c>
      <c r="AC306" s="1">
        <f t="shared" si="160"/>
        <v>0</v>
      </c>
      <c r="AD306" s="1">
        <f t="shared" si="160"/>
        <v>0</v>
      </c>
      <c r="AE306" s="1">
        <f t="shared" si="160"/>
        <v>0</v>
      </c>
      <c r="AF306" s="1">
        <f t="shared" si="160"/>
        <v>0</v>
      </c>
      <c r="AG306" s="1">
        <f t="shared" si="160"/>
        <v>0</v>
      </c>
      <c r="AH306" s="1">
        <f t="shared" si="160"/>
        <v>0</v>
      </c>
      <c r="AI306" s="1">
        <f t="shared" si="160"/>
        <v>0</v>
      </c>
      <c r="AJ306" s="1">
        <f t="shared" si="160"/>
        <v>0</v>
      </c>
      <c r="AK306" s="1">
        <f t="shared" si="160"/>
        <v>0</v>
      </c>
      <c r="AL306" s="1">
        <f t="shared" si="160"/>
        <v>0</v>
      </c>
      <c r="AM306" s="1">
        <f t="shared" si="160"/>
        <v>0</v>
      </c>
      <c r="AN306" s="1">
        <f t="shared" si="160"/>
        <v>0</v>
      </c>
      <c r="AO306" s="1">
        <f t="shared" ref="AO306:AX306" si="161">SUM(AO303:AO305)</f>
        <v>0</v>
      </c>
      <c r="AP306" s="1">
        <f t="shared" si="161"/>
        <v>0</v>
      </c>
      <c r="AQ306" s="1">
        <f t="shared" si="161"/>
        <v>0</v>
      </c>
      <c r="AR306" s="1">
        <f t="shared" si="161"/>
        <v>0</v>
      </c>
      <c r="AS306" s="1">
        <f t="shared" si="161"/>
        <v>0</v>
      </c>
      <c r="AT306" s="1">
        <f t="shared" si="161"/>
        <v>0</v>
      </c>
      <c r="AU306" s="1">
        <f t="shared" si="161"/>
        <v>0</v>
      </c>
      <c r="AV306" s="1">
        <f t="shared" si="161"/>
        <v>0</v>
      </c>
      <c r="AW306" s="1">
        <f t="shared" si="161"/>
        <v>0</v>
      </c>
      <c r="AX306" s="1">
        <f t="shared" si="161"/>
        <v>0</v>
      </c>
    </row>
    <row r="308" spans="17:50" x14ac:dyDescent="0.25">
      <c r="Q308">
        <f>+A63</f>
        <v>0</v>
      </c>
      <c r="R308">
        <f>+B63</f>
        <v>0</v>
      </c>
      <c r="S308" t="s">
        <v>57</v>
      </c>
      <c r="U308" s="1">
        <f>-C63*(1-F63)</f>
        <v>0</v>
      </c>
      <c r="V308" s="1">
        <v>0</v>
      </c>
      <c r="W308" s="1">
        <v>0</v>
      </c>
      <c r="X308" s="1">
        <v>0</v>
      </c>
      <c r="Y308" s="1">
        <v>0</v>
      </c>
      <c r="Z308" s="1">
        <v>0</v>
      </c>
      <c r="AA308" s="1">
        <v>0</v>
      </c>
      <c r="AB308" s="1">
        <v>0</v>
      </c>
      <c r="AC308" s="1">
        <v>0</v>
      </c>
      <c r="AD308" s="1">
        <v>0</v>
      </c>
      <c r="AE308" s="1">
        <v>0</v>
      </c>
      <c r="AF308" s="1">
        <v>0</v>
      </c>
      <c r="AG308" s="1">
        <v>0</v>
      </c>
      <c r="AH308" s="1">
        <v>0</v>
      </c>
      <c r="AI308" s="1">
        <v>0</v>
      </c>
      <c r="AJ308" s="1">
        <v>0</v>
      </c>
      <c r="AK308" s="1">
        <v>0</v>
      </c>
      <c r="AL308" s="1">
        <v>0</v>
      </c>
      <c r="AM308" s="1">
        <v>0</v>
      </c>
      <c r="AN308" s="1">
        <v>0</v>
      </c>
      <c r="AO308" s="1">
        <v>0</v>
      </c>
      <c r="AP308" s="1">
        <v>0</v>
      </c>
      <c r="AQ308" s="1">
        <v>0</v>
      </c>
      <c r="AR308" s="1">
        <v>0</v>
      </c>
      <c r="AS308" s="1">
        <v>0</v>
      </c>
      <c r="AT308" s="1">
        <v>0</v>
      </c>
      <c r="AU308" s="1">
        <v>0</v>
      </c>
      <c r="AV308" s="1">
        <v>0</v>
      </c>
      <c r="AW308" s="1">
        <v>0</v>
      </c>
      <c r="AX308" s="1">
        <v>0</v>
      </c>
    </row>
    <row r="309" spans="17:50" x14ac:dyDescent="0.25">
      <c r="Q309" s="49"/>
      <c r="R309" s="49"/>
      <c r="S309" s="49" t="s">
        <v>58</v>
      </c>
      <c r="T309" s="49"/>
      <c r="U309" s="1">
        <f>-C63*F63</f>
        <v>0</v>
      </c>
      <c r="V309" s="1">
        <f t="shared" ref="V309:AX309" si="162">IF(V$75=$B$6,(-$U309)*IF($G63="Y",(1+$B$5)^($B$6-1),1),0)</f>
        <v>0</v>
      </c>
      <c r="W309" s="1">
        <f t="shared" si="162"/>
        <v>0</v>
      </c>
      <c r="X309" s="1">
        <f t="shared" si="162"/>
        <v>0</v>
      </c>
      <c r="Y309" s="1">
        <f t="shared" si="162"/>
        <v>0</v>
      </c>
      <c r="Z309" s="1">
        <f t="shared" si="162"/>
        <v>0</v>
      </c>
      <c r="AA309" s="1">
        <f t="shared" si="162"/>
        <v>0</v>
      </c>
      <c r="AB309" s="1">
        <f t="shared" si="162"/>
        <v>0</v>
      </c>
      <c r="AC309" s="1">
        <f t="shared" si="162"/>
        <v>0</v>
      </c>
      <c r="AD309" s="1">
        <f t="shared" si="162"/>
        <v>0</v>
      </c>
      <c r="AE309" s="1">
        <f t="shared" si="162"/>
        <v>0</v>
      </c>
      <c r="AF309" s="1">
        <f t="shared" si="162"/>
        <v>0</v>
      </c>
      <c r="AG309" s="1">
        <f t="shared" si="162"/>
        <v>0</v>
      </c>
      <c r="AH309" s="1">
        <f t="shared" si="162"/>
        <v>0</v>
      </c>
      <c r="AI309" s="1">
        <f t="shared" si="162"/>
        <v>0</v>
      </c>
      <c r="AJ309" s="1">
        <f t="shared" si="162"/>
        <v>0</v>
      </c>
      <c r="AK309" s="1">
        <f t="shared" si="162"/>
        <v>0</v>
      </c>
      <c r="AL309" s="1">
        <f t="shared" si="162"/>
        <v>0</v>
      </c>
      <c r="AM309" s="1">
        <f t="shared" si="162"/>
        <v>0</v>
      </c>
      <c r="AN309" s="1">
        <f t="shared" si="162"/>
        <v>0</v>
      </c>
      <c r="AO309" s="1">
        <f t="shared" si="162"/>
        <v>0</v>
      </c>
      <c r="AP309" s="1">
        <f t="shared" si="162"/>
        <v>0</v>
      </c>
      <c r="AQ309" s="1">
        <f t="shared" si="162"/>
        <v>0</v>
      </c>
      <c r="AR309" s="1">
        <f t="shared" si="162"/>
        <v>0</v>
      </c>
      <c r="AS309" s="1">
        <f t="shared" si="162"/>
        <v>0</v>
      </c>
      <c r="AT309" s="1">
        <f t="shared" si="162"/>
        <v>0</v>
      </c>
      <c r="AU309" s="1">
        <f t="shared" si="162"/>
        <v>0</v>
      </c>
      <c r="AV309" s="1">
        <f t="shared" si="162"/>
        <v>0</v>
      </c>
      <c r="AW309" s="1">
        <f t="shared" si="162"/>
        <v>0</v>
      </c>
      <c r="AX309" s="1">
        <f t="shared" si="162"/>
        <v>0</v>
      </c>
    </row>
    <row r="310" spans="17:50" x14ac:dyDescent="0.25">
      <c r="S310" s="12" t="s">
        <v>0</v>
      </c>
      <c r="U310" s="53">
        <f>-D63-(E63*H63)</f>
        <v>0</v>
      </c>
      <c r="V310" s="53">
        <f t="shared" ref="V310:AX310" si="163">IF(V$75&lt;=$B$6,U310*(1+$B$5),0)</f>
        <v>0</v>
      </c>
      <c r="W310" s="53">
        <f t="shared" si="163"/>
        <v>0</v>
      </c>
      <c r="X310" s="53">
        <f t="shared" si="163"/>
        <v>0</v>
      </c>
      <c r="Y310" s="53">
        <f t="shared" si="163"/>
        <v>0</v>
      </c>
      <c r="Z310" s="53">
        <f t="shared" si="163"/>
        <v>0</v>
      </c>
      <c r="AA310" s="53">
        <f t="shared" si="163"/>
        <v>0</v>
      </c>
      <c r="AB310" s="53">
        <f t="shared" si="163"/>
        <v>0</v>
      </c>
      <c r="AC310" s="53">
        <f t="shared" si="163"/>
        <v>0</v>
      </c>
      <c r="AD310" s="53">
        <f t="shared" si="163"/>
        <v>0</v>
      </c>
      <c r="AE310" s="53">
        <f t="shared" si="163"/>
        <v>0</v>
      </c>
      <c r="AF310" s="53">
        <f t="shared" si="163"/>
        <v>0</v>
      </c>
      <c r="AG310" s="53">
        <f t="shared" si="163"/>
        <v>0</v>
      </c>
      <c r="AH310" s="53">
        <f t="shared" si="163"/>
        <v>0</v>
      </c>
      <c r="AI310" s="53">
        <f t="shared" si="163"/>
        <v>0</v>
      </c>
      <c r="AJ310" s="53">
        <f t="shared" si="163"/>
        <v>0</v>
      </c>
      <c r="AK310" s="53">
        <f t="shared" si="163"/>
        <v>0</v>
      </c>
      <c r="AL310" s="53">
        <f t="shared" si="163"/>
        <v>0</v>
      </c>
      <c r="AM310" s="53">
        <f t="shared" si="163"/>
        <v>0</v>
      </c>
      <c r="AN310" s="53">
        <f t="shared" si="163"/>
        <v>0</v>
      </c>
      <c r="AO310" s="53">
        <f t="shared" si="163"/>
        <v>0</v>
      </c>
      <c r="AP310" s="53">
        <f t="shared" si="163"/>
        <v>0</v>
      </c>
      <c r="AQ310" s="53">
        <f t="shared" si="163"/>
        <v>0</v>
      </c>
      <c r="AR310" s="53">
        <f t="shared" si="163"/>
        <v>0</v>
      </c>
      <c r="AS310" s="53">
        <f t="shared" si="163"/>
        <v>0</v>
      </c>
      <c r="AT310" s="53">
        <f t="shared" si="163"/>
        <v>0</v>
      </c>
      <c r="AU310" s="53">
        <f t="shared" si="163"/>
        <v>0</v>
      </c>
      <c r="AV310" s="53">
        <f t="shared" si="163"/>
        <v>0</v>
      </c>
      <c r="AW310" s="53">
        <f t="shared" si="163"/>
        <v>0</v>
      </c>
      <c r="AX310" s="53">
        <f t="shared" si="163"/>
        <v>0</v>
      </c>
    </row>
    <row r="311" spans="17:50" x14ac:dyDescent="0.25">
      <c r="S311" t="s">
        <v>59</v>
      </c>
      <c r="U311" s="1">
        <f t="shared" ref="U311:AN311" si="164">SUM(U308:U310)</f>
        <v>0</v>
      </c>
      <c r="V311" s="1">
        <f t="shared" si="164"/>
        <v>0</v>
      </c>
      <c r="W311" s="1">
        <f t="shared" si="164"/>
        <v>0</v>
      </c>
      <c r="X311" s="1">
        <f t="shared" si="164"/>
        <v>0</v>
      </c>
      <c r="Y311" s="1">
        <f t="shared" si="164"/>
        <v>0</v>
      </c>
      <c r="Z311" s="1">
        <f t="shared" si="164"/>
        <v>0</v>
      </c>
      <c r="AA311" s="1">
        <f t="shared" si="164"/>
        <v>0</v>
      </c>
      <c r="AB311" s="1">
        <f t="shared" si="164"/>
        <v>0</v>
      </c>
      <c r="AC311" s="1">
        <f t="shared" si="164"/>
        <v>0</v>
      </c>
      <c r="AD311" s="1">
        <f t="shared" si="164"/>
        <v>0</v>
      </c>
      <c r="AE311" s="1">
        <f t="shared" si="164"/>
        <v>0</v>
      </c>
      <c r="AF311" s="1">
        <f t="shared" si="164"/>
        <v>0</v>
      </c>
      <c r="AG311" s="1">
        <f t="shared" si="164"/>
        <v>0</v>
      </c>
      <c r="AH311" s="1">
        <f t="shared" si="164"/>
        <v>0</v>
      </c>
      <c r="AI311" s="1">
        <f t="shared" si="164"/>
        <v>0</v>
      </c>
      <c r="AJ311" s="1">
        <f t="shared" si="164"/>
        <v>0</v>
      </c>
      <c r="AK311" s="1">
        <f t="shared" si="164"/>
        <v>0</v>
      </c>
      <c r="AL311" s="1">
        <f t="shared" si="164"/>
        <v>0</v>
      </c>
      <c r="AM311" s="1">
        <f t="shared" si="164"/>
        <v>0</v>
      </c>
      <c r="AN311" s="1">
        <f t="shared" si="164"/>
        <v>0</v>
      </c>
      <c r="AO311" s="1">
        <f t="shared" ref="AO311:AX311" si="165">SUM(AO308:AO310)</f>
        <v>0</v>
      </c>
      <c r="AP311" s="1">
        <f t="shared" si="165"/>
        <v>0</v>
      </c>
      <c r="AQ311" s="1">
        <f t="shared" si="165"/>
        <v>0</v>
      </c>
      <c r="AR311" s="1">
        <f t="shared" si="165"/>
        <v>0</v>
      </c>
      <c r="AS311" s="1">
        <f t="shared" si="165"/>
        <v>0</v>
      </c>
      <c r="AT311" s="1">
        <f t="shared" si="165"/>
        <v>0</v>
      </c>
      <c r="AU311" s="1">
        <f t="shared" si="165"/>
        <v>0</v>
      </c>
      <c r="AV311" s="1">
        <f t="shared" si="165"/>
        <v>0</v>
      </c>
      <c r="AW311" s="1">
        <f t="shared" si="165"/>
        <v>0</v>
      </c>
      <c r="AX311" s="1">
        <f t="shared" si="165"/>
        <v>0</v>
      </c>
    </row>
    <row r="313" spans="17:50" x14ac:dyDescent="0.25">
      <c r="Q313" t="str">
        <f>+A12</f>
        <v xml:space="preserve"> My 5 Homes</v>
      </c>
      <c r="R313">
        <f>+B12</f>
        <v>0</v>
      </c>
      <c r="S313" t="s">
        <v>57</v>
      </c>
      <c r="U313" s="1">
        <f>-C12*(1-F12)</f>
        <v>0</v>
      </c>
      <c r="V313" s="1">
        <v>0</v>
      </c>
      <c r="W313" s="1">
        <v>0</v>
      </c>
      <c r="X313" s="1">
        <v>0</v>
      </c>
      <c r="Y313" s="1">
        <v>0</v>
      </c>
      <c r="Z313" s="1">
        <v>0</v>
      </c>
      <c r="AA313" s="1">
        <v>0</v>
      </c>
      <c r="AB313" s="1">
        <v>0</v>
      </c>
      <c r="AC313" s="1">
        <v>0</v>
      </c>
      <c r="AD313" s="1">
        <v>0</v>
      </c>
      <c r="AE313" s="1">
        <v>0</v>
      </c>
      <c r="AF313" s="1">
        <v>0</v>
      </c>
      <c r="AG313" s="1">
        <v>0</v>
      </c>
      <c r="AH313" s="1">
        <v>0</v>
      </c>
      <c r="AI313" s="1">
        <v>0</v>
      </c>
      <c r="AJ313" s="1">
        <v>0</v>
      </c>
      <c r="AK313" s="1">
        <v>0</v>
      </c>
      <c r="AL313" s="1">
        <v>0</v>
      </c>
      <c r="AM313" s="1">
        <v>0</v>
      </c>
      <c r="AN313" s="1">
        <v>0</v>
      </c>
      <c r="AO313" s="1">
        <v>0</v>
      </c>
      <c r="AP313" s="1">
        <v>0</v>
      </c>
      <c r="AQ313" s="1">
        <v>0</v>
      </c>
      <c r="AR313" s="1">
        <v>0</v>
      </c>
      <c r="AS313" s="1">
        <v>0</v>
      </c>
      <c r="AT313" s="1">
        <v>0</v>
      </c>
      <c r="AU313" s="1">
        <v>0</v>
      </c>
      <c r="AV313" s="1">
        <v>0</v>
      </c>
      <c r="AW313" s="1">
        <v>0</v>
      </c>
      <c r="AX313" s="1">
        <v>0</v>
      </c>
    </row>
    <row r="314" spans="17:50" x14ac:dyDescent="0.25">
      <c r="Q314" s="49"/>
      <c r="R314" s="49"/>
      <c r="S314" s="49" t="s">
        <v>58</v>
      </c>
      <c r="T314" s="49"/>
      <c r="U314" s="1">
        <f>-C12*F12</f>
        <v>-395000</v>
      </c>
      <c r="V314" s="1">
        <f t="shared" ref="V314:AX314" si="166">IF(V$75=$B$6,(-$U314)*IF($G12="Y",(1+$B$5)^($B$6-1),1),0)</f>
        <v>0</v>
      </c>
      <c r="W314" s="1">
        <f t="shared" si="166"/>
        <v>0</v>
      </c>
      <c r="X314" s="1">
        <f t="shared" si="166"/>
        <v>0</v>
      </c>
      <c r="Y314" s="1">
        <f t="shared" si="166"/>
        <v>0</v>
      </c>
      <c r="Z314" s="1">
        <f t="shared" si="166"/>
        <v>0</v>
      </c>
      <c r="AA314" s="1">
        <f t="shared" si="166"/>
        <v>0</v>
      </c>
      <c r="AB314" s="1">
        <f t="shared" si="166"/>
        <v>0</v>
      </c>
      <c r="AC314" s="1">
        <f t="shared" si="166"/>
        <v>0</v>
      </c>
      <c r="AD314" s="1">
        <f t="shared" si="166"/>
        <v>515385.40761255159</v>
      </c>
      <c r="AE314" s="1">
        <f t="shared" si="166"/>
        <v>0</v>
      </c>
      <c r="AF314" s="1">
        <f t="shared" si="166"/>
        <v>0</v>
      </c>
      <c r="AG314" s="1">
        <f t="shared" si="166"/>
        <v>0</v>
      </c>
      <c r="AH314" s="1">
        <f t="shared" si="166"/>
        <v>0</v>
      </c>
      <c r="AI314" s="1">
        <f t="shared" si="166"/>
        <v>0</v>
      </c>
      <c r="AJ314" s="1">
        <f t="shared" si="166"/>
        <v>0</v>
      </c>
      <c r="AK314" s="1">
        <f t="shared" si="166"/>
        <v>0</v>
      </c>
      <c r="AL314" s="1">
        <f t="shared" si="166"/>
        <v>0</v>
      </c>
      <c r="AM314" s="1">
        <f t="shared" si="166"/>
        <v>0</v>
      </c>
      <c r="AN314" s="1">
        <f t="shared" si="166"/>
        <v>0</v>
      </c>
      <c r="AO314" s="1">
        <f t="shared" si="166"/>
        <v>0</v>
      </c>
      <c r="AP314" s="1">
        <f t="shared" si="166"/>
        <v>0</v>
      </c>
      <c r="AQ314" s="1">
        <f t="shared" si="166"/>
        <v>0</v>
      </c>
      <c r="AR314" s="1">
        <f t="shared" si="166"/>
        <v>0</v>
      </c>
      <c r="AS314" s="1">
        <f t="shared" si="166"/>
        <v>0</v>
      </c>
      <c r="AT314" s="1">
        <f t="shared" si="166"/>
        <v>0</v>
      </c>
      <c r="AU314" s="1">
        <f t="shared" si="166"/>
        <v>0</v>
      </c>
      <c r="AV314" s="1">
        <f t="shared" si="166"/>
        <v>0</v>
      </c>
      <c r="AW314" s="1">
        <f t="shared" si="166"/>
        <v>0</v>
      </c>
      <c r="AX314" s="1">
        <f t="shared" si="166"/>
        <v>0</v>
      </c>
    </row>
    <row r="315" spans="17:50" x14ac:dyDescent="0.25">
      <c r="S315" s="12" t="s">
        <v>0</v>
      </c>
      <c r="U315" s="53">
        <f>-D12-(E12*H12)</f>
        <v>-15000</v>
      </c>
      <c r="V315" s="53">
        <f t="shared" ref="V315:AX315" si="167">IF(V$75&lt;=$B$6,U315*(1+$B$5),0)</f>
        <v>-15450</v>
      </c>
      <c r="W315" s="53">
        <f t="shared" si="167"/>
        <v>-15913.5</v>
      </c>
      <c r="X315" s="53">
        <f t="shared" si="167"/>
        <v>-16390.904999999999</v>
      </c>
      <c r="Y315" s="53">
        <f t="shared" si="167"/>
        <v>-16882.632149999998</v>
      </c>
      <c r="Z315" s="53">
        <f t="shared" si="167"/>
        <v>-17389.1111145</v>
      </c>
      <c r="AA315" s="53">
        <f t="shared" si="167"/>
        <v>-17910.784447934999</v>
      </c>
      <c r="AB315" s="53">
        <f t="shared" si="167"/>
        <v>-18448.10798137305</v>
      </c>
      <c r="AC315" s="53">
        <f t="shared" si="167"/>
        <v>-19001.551220814243</v>
      </c>
      <c r="AD315" s="53">
        <f t="shared" si="167"/>
        <v>-19571.597757438671</v>
      </c>
      <c r="AE315" s="53">
        <f t="shared" si="167"/>
        <v>0</v>
      </c>
      <c r="AF315" s="53">
        <f t="shared" si="167"/>
        <v>0</v>
      </c>
      <c r="AG315" s="53">
        <f t="shared" si="167"/>
        <v>0</v>
      </c>
      <c r="AH315" s="53">
        <f t="shared" si="167"/>
        <v>0</v>
      </c>
      <c r="AI315" s="53">
        <f t="shared" si="167"/>
        <v>0</v>
      </c>
      <c r="AJ315" s="53">
        <f t="shared" si="167"/>
        <v>0</v>
      </c>
      <c r="AK315" s="53">
        <f t="shared" si="167"/>
        <v>0</v>
      </c>
      <c r="AL315" s="53">
        <f t="shared" si="167"/>
        <v>0</v>
      </c>
      <c r="AM315" s="53">
        <f t="shared" si="167"/>
        <v>0</v>
      </c>
      <c r="AN315" s="53">
        <f t="shared" si="167"/>
        <v>0</v>
      </c>
      <c r="AO315" s="53">
        <f t="shared" si="167"/>
        <v>0</v>
      </c>
      <c r="AP315" s="53">
        <f t="shared" si="167"/>
        <v>0</v>
      </c>
      <c r="AQ315" s="53">
        <f t="shared" si="167"/>
        <v>0</v>
      </c>
      <c r="AR315" s="53">
        <f t="shared" si="167"/>
        <v>0</v>
      </c>
      <c r="AS315" s="53">
        <f t="shared" si="167"/>
        <v>0</v>
      </c>
      <c r="AT315" s="53">
        <f t="shared" si="167"/>
        <v>0</v>
      </c>
      <c r="AU315" s="53">
        <f t="shared" si="167"/>
        <v>0</v>
      </c>
      <c r="AV315" s="53">
        <f t="shared" si="167"/>
        <v>0</v>
      </c>
      <c r="AW315" s="53">
        <f t="shared" si="167"/>
        <v>0</v>
      </c>
      <c r="AX315" s="53">
        <f t="shared" si="167"/>
        <v>0</v>
      </c>
    </row>
    <row r="316" spans="17:50" x14ac:dyDescent="0.25">
      <c r="S316" t="s">
        <v>59</v>
      </c>
      <c r="U316" s="1">
        <f t="shared" ref="U316:AN316" si="168">SUM(U313:U315)</f>
        <v>-410000</v>
      </c>
      <c r="V316" s="1">
        <f t="shared" si="168"/>
        <v>-15450</v>
      </c>
      <c r="W316" s="1">
        <f t="shared" si="168"/>
        <v>-15913.5</v>
      </c>
      <c r="X316" s="1">
        <f t="shared" si="168"/>
        <v>-16390.904999999999</v>
      </c>
      <c r="Y316" s="1">
        <f t="shared" si="168"/>
        <v>-16882.632149999998</v>
      </c>
      <c r="Z316" s="1">
        <f t="shared" si="168"/>
        <v>-17389.1111145</v>
      </c>
      <c r="AA316" s="1">
        <f t="shared" si="168"/>
        <v>-17910.784447934999</v>
      </c>
      <c r="AB316" s="1">
        <f t="shared" si="168"/>
        <v>-18448.10798137305</v>
      </c>
      <c r="AC316" s="1">
        <f t="shared" si="168"/>
        <v>-19001.551220814243</v>
      </c>
      <c r="AD316" s="1">
        <f t="shared" si="168"/>
        <v>495813.80985511292</v>
      </c>
      <c r="AE316" s="1">
        <f t="shared" si="168"/>
        <v>0</v>
      </c>
      <c r="AF316" s="1">
        <f t="shared" si="168"/>
        <v>0</v>
      </c>
      <c r="AG316" s="1">
        <f t="shared" si="168"/>
        <v>0</v>
      </c>
      <c r="AH316" s="1">
        <f t="shared" si="168"/>
        <v>0</v>
      </c>
      <c r="AI316" s="1">
        <f t="shared" si="168"/>
        <v>0</v>
      </c>
      <c r="AJ316" s="1">
        <f t="shared" si="168"/>
        <v>0</v>
      </c>
      <c r="AK316" s="1">
        <f t="shared" si="168"/>
        <v>0</v>
      </c>
      <c r="AL316" s="1">
        <f t="shared" si="168"/>
        <v>0</v>
      </c>
      <c r="AM316" s="1">
        <f t="shared" si="168"/>
        <v>0</v>
      </c>
      <c r="AN316" s="1">
        <f t="shared" si="168"/>
        <v>0</v>
      </c>
      <c r="AO316" s="1">
        <f t="shared" ref="AO316:AX316" si="169">SUM(AO313:AO315)</f>
        <v>0</v>
      </c>
      <c r="AP316" s="1">
        <f t="shared" si="169"/>
        <v>0</v>
      </c>
      <c r="AQ316" s="1">
        <f t="shared" si="169"/>
        <v>0</v>
      </c>
      <c r="AR316" s="1">
        <f t="shared" si="169"/>
        <v>0</v>
      </c>
      <c r="AS316" s="1">
        <f t="shared" si="169"/>
        <v>0</v>
      </c>
      <c r="AT316" s="1">
        <f t="shared" si="169"/>
        <v>0</v>
      </c>
      <c r="AU316" s="1">
        <f t="shared" si="169"/>
        <v>0</v>
      </c>
      <c r="AV316" s="1">
        <f t="shared" si="169"/>
        <v>0</v>
      </c>
      <c r="AW316" s="1">
        <f t="shared" si="169"/>
        <v>0</v>
      </c>
      <c r="AX316" s="1">
        <f t="shared" si="169"/>
        <v>0</v>
      </c>
    </row>
    <row r="318" spans="17:50" x14ac:dyDescent="0.25">
      <c r="Q318">
        <f>+A64</f>
        <v>0</v>
      </c>
      <c r="R318">
        <f>+B64</f>
        <v>0</v>
      </c>
      <c r="S318" t="s">
        <v>57</v>
      </c>
      <c r="U318" s="1">
        <f>-C64*(1-F64)</f>
        <v>0</v>
      </c>
      <c r="V318" s="1">
        <v>0</v>
      </c>
      <c r="W318" s="1">
        <v>0</v>
      </c>
      <c r="X318" s="1">
        <v>0</v>
      </c>
      <c r="Y318" s="1">
        <v>0</v>
      </c>
      <c r="Z318" s="1">
        <v>0</v>
      </c>
      <c r="AA318" s="1">
        <v>0</v>
      </c>
      <c r="AB318" s="1">
        <v>0</v>
      </c>
      <c r="AC318" s="1">
        <v>0</v>
      </c>
      <c r="AD318" s="1">
        <v>0</v>
      </c>
      <c r="AE318" s="1">
        <v>0</v>
      </c>
      <c r="AF318" s="1">
        <v>0</v>
      </c>
      <c r="AG318" s="1">
        <v>0</v>
      </c>
      <c r="AH318" s="1">
        <v>0</v>
      </c>
      <c r="AI318" s="1">
        <v>0</v>
      </c>
      <c r="AJ318" s="1">
        <v>0</v>
      </c>
      <c r="AK318" s="1">
        <v>0</v>
      </c>
      <c r="AL318" s="1">
        <v>0</v>
      </c>
      <c r="AM318" s="1">
        <v>0</v>
      </c>
      <c r="AN318" s="1">
        <v>0</v>
      </c>
      <c r="AO318" s="1">
        <v>0</v>
      </c>
      <c r="AP318" s="1">
        <v>0</v>
      </c>
      <c r="AQ318" s="1">
        <v>0</v>
      </c>
      <c r="AR318" s="1">
        <v>0</v>
      </c>
      <c r="AS318" s="1">
        <v>0</v>
      </c>
      <c r="AT318" s="1">
        <v>0</v>
      </c>
      <c r="AU318" s="1">
        <v>0</v>
      </c>
      <c r="AV318" s="1">
        <v>0</v>
      </c>
      <c r="AW318" s="1">
        <v>0</v>
      </c>
      <c r="AX318" s="1">
        <v>0</v>
      </c>
    </row>
    <row r="319" spans="17:50" x14ac:dyDescent="0.25">
      <c r="Q319" s="49"/>
      <c r="R319" s="49"/>
      <c r="S319" s="49" t="s">
        <v>58</v>
      </c>
      <c r="T319" s="49"/>
      <c r="U319" s="1">
        <f>-C64*F64</f>
        <v>0</v>
      </c>
      <c r="V319" s="1">
        <f t="shared" ref="V319:AX319" si="170">IF(V$75=$B$6,(-$U319)*IF($G64="Y",(1+$B$5)^($B$6-1),1),0)</f>
        <v>0</v>
      </c>
      <c r="W319" s="1">
        <f t="shared" si="170"/>
        <v>0</v>
      </c>
      <c r="X319" s="1">
        <f t="shared" si="170"/>
        <v>0</v>
      </c>
      <c r="Y319" s="1">
        <f t="shared" si="170"/>
        <v>0</v>
      </c>
      <c r="Z319" s="1">
        <f t="shared" si="170"/>
        <v>0</v>
      </c>
      <c r="AA319" s="1">
        <f t="shared" si="170"/>
        <v>0</v>
      </c>
      <c r="AB319" s="1">
        <f t="shared" si="170"/>
        <v>0</v>
      </c>
      <c r="AC319" s="1">
        <f t="shared" si="170"/>
        <v>0</v>
      </c>
      <c r="AD319" s="1">
        <f t="shared" si="170"/>
        <v>0</v>
      </c>
      <c r="AE319" s="1">
        <f t="shared" si="170"/>
        <v>0</v>
      </c>
      <c r="AF319" s="1">
        <f t="shared" si="170"/>
        <v>0</v>
      </c>
      <c r="AG319" s="1">
        <f t="shared" si="170"/>
        <v>0</v>
      </c>
      <c r="AH319" s="1">
        <f t="shared" si="170"/>
        <v>0</v>
      </c>
      <c r="AI319" s="1">
        <f t="shared" si="170"/>
        <v>0</v>
      </c>
      <c r="AJ319" s="1">
        <f t="shared" si="170"/>
        <v>0</v>
      </c>
      <c r="AK319" s="1">
        <f t="shared" si="170"/>
        <v>0</v>
      </c>
      <c r="AL319" s="1">
        <f t="shared" si="170"/>
        <v>0</v>
      </c>
      <c r="AM319" s="1">
        <f t="shared" si="170"/>
        <v>0</v>
      </c>
      <c r="AN319" s="1">
        <f t="shared" si="170"/>
        <v>0</v>
      </c>
      <c r="AO319" s="1">
        <f t="shared" si="170"/>
        <v>0</v>
      </c>
      <c r="AP319" s="1">
        <f t="shared" si="170"/>
        <v>0</v>
      </c>
      <c r="AQ319" s="1">
        <f t="shared" si="170"/>
        <v>0</v>
      </c>
      <c r="AR319" s="1">
        <f t="shared" si="170"/>
        <v>0</v>
      </c>
      <c r="AS319" s="1">
        <f t="shared" si="170"/>
        <v>0</v>
      </c>
      <c r="AT319" s="1">
        <f t="shared" si="170"/>
        <v>0</v>
      </c>
      <c r="AU319" s="1">
        <f t="shared" si="170"/>
        <v>0</v>
      </c>
      <c r="AV319" s="1">
        <f t="shared" si="170"/>
        <v>0</v>
      </c>
      <c r="AW319" s="1">
        <f t="shared" si="170"/>
        <v>0</v>
      </c>
      <c r="AX319" s="1">
        <f t="shared" si="170"/>
        <v>0</v>
      </c>
    </row>
    <row r="320" spans="17:50" x14ac:dyDescent="0.25">
      <c r="S320" s="12" t="s">
        <v>0</v>
      </c>
      <c r="U320" s="53">
        <f>-D64-(E64*H64)</f>
        <v>0</v>
      </c>
      <c r="V320" s="53">
        <f t="shared" ref="V320:AX320" si="171">IF(V$75&lt;=$B$6,U320*(1+$B$5),0)</f>
        <v>0</v>
      </c>
      <c r="W320" s="53">
        <f t="shared" si="171"/>
        <v>0</v>
      </c>
      <c r="X320" s="53">
        <f t="shared" si="171"/>
        <v>0</v>
      </c>
      <c r="Y320" s="53">
        <f t="shared" si="171"/>
        <v>0</v>
      </c>
      <c r="Z320" s="53">
        <f t="shared" si="171"/>
        <v>0</v>
      </c>
      <c r="AA320" s="53">
        <f t="shared" si="171"/>
        <v>0</v>
      </c>
      <c r="AB320" s="53">
        <f t="shared" si="171"/>
        <v>0</v>
      </c>
      <c r="AC320" s="53">
        <f t="shared" si="171"/>
        <v>0</v>
      </c>
      <c r="AD320" s="53">
        <f t="shared" si="171"/>
        <v>0</v>
      </c>
      <c r="AE320" s="53">
        <f t="shared" si="171"/>
        <v>0</v>
      </c>
      <c r="AF320" s="53">
        <f t="shared" si="171"/>
        <v>0</v>
      </c>
      <c r="AG320" s="53">
        <f t="shared" si="171"/>
        <v>0</v>
      </c>
      <c r="AH320" s="53">
        <f t="shared" si="171"/>
        <v>0</v>
      </c>
      <c r="AI320" s="53">
        <f t="shared" si="171"/>
        <v>0</v>
      </c>
      <c r="AJ320" s="53">
        <f t="shared" si="171"/>
        <v>0</v>
      </c>
      <c r="AK320" s="53">
        <f t="shared" si="171"/>
        <v>0</v>
      </c>
      <c r="AL320" s="53">
        <f t="shared" si="171"/>
        <v>0</v>
      </c>
      <c r="AM320" s="53">
        <f t="shared" si="171"/>
        <v>0</v>
      </c>
      <c r="AN320" s="53">
        <f t="shared" si="171"/>
        <v>0</v>
      </c>
      <c r="AO320" s="53">
        <f t="shared" si="171"/>
        <v>0</v>
      </c>
      <c r="AP320" s="53">
        <f t="shared" si="171"/>
        <v>0</v>
      </c>
      <c r="AQ320" s="53">
        <f t="shared" si="171"/>
        <v>0</v>
      </c>
      <c r="AR320" s="53">
        <f t="shared" si="171"/>
        <v>0</v>
      </c>
      <c r="AS320" s="53">
        <f t="shared" si="171"/>
        <v>0</v>
      </c>
      <c r="AT320" s="53">
        <f t="shared" si="171"/>
        <v>0</v>
      </c>
      <c r="AU320" s="53">
        <f t="shared" si="171"/>
        <v>0</v>
      </c>
      <c r="AV320" s="53">
        <f t="shared" si="171"/>
        <v>0</v>
      </c>
      <c r="AW320" s="53">
        <f t="shared" si="171"/>
        <v>0</v>
      </c>
      <c r="AX320" s="53">
        <f t="shared" si="171"/>
        <v>0</v>
      </c>
    </row>
    <row r="321" spans="17:50" x14ac:dyDescent="0.25">
      <c r="S321" t="s">
        <v>59</v>
      </c>
      <c r="U321" s="1">
        <f t="shared" ref="U321:AN321" si="172">SUM(U318:U320)</f>
        <v>0</v>
      </c>
      <c r="V321" s="1">
        <f t="shared" si="172"/>
        <v>0</v>
      </c>
      <c r="W321" s="1">
        <f t="shared" si="172"/>
        <v>0</v>
      </c>
      <c r="X321" s="1">
        <f t="shared" si="172"/>
        <v>0</v>
      </c>
      <c r="Y321" s="1">
        <f t="shared" si="172"/>
        <v>0</v>
      </c>
      <c r="Z321" s="1">
        <f t="shared" si="172"/>
        <v>0</v>
      </c>
      <c r="AA321" s="1">
        <f t="shared" si="172"/>
        <v>0</v>
      </c>
      <c r="AB321" s="1">
        <f t="shared" si="172"/>
        <v>0</v>
      </c>
      <c r="AC321" s="1">
        <f t="shared" si="172"/>
        <v>0</v>
      </c>
      <c r="AD321" s="1">
        <f t="shared" si="172"/>
        <v>0</v>
      </c>
      <c r="AE321" s="1">
        <f t="shared" si="172"/>
        <v>0</v>
      </c>
      <c r="AF321" s="1">
        <f t="shared" si="172"/>
        <v>0</v>
      </c>
      <c r="AG321" s="1">
        <f t="shared" si="172"/>
        <v>0</v>
      </c>
      <c r="AH321" s="1">
        <f t="shared" si="172"/>
        <v>0</v>
      </c>
      <c r="AI321" s="1">
        <f t="shared" si="172"/>
        <v>0</v>
      </c>
      <c r="AJ321" s="1">
        <f t="shared" si="172"/>
        <v>0</v>
      </c>
      <c r="AK321" s="1">
        <f t="shared" si="172"/>
        <v>0</v>
      </c>
      <c r="AL321" s="1">
        <f t="shared" si="172"/>
        <v>0</v>
      </c>
      <c r="AM321" s="1">
        <f t="shared" si="172"/>
        <v>0</v>
      </c>
      <c r="AN321" s="1">
        <f t="shared" si="172"/>
        <v>0</v>
      </c>
      <c r="AO321" s="1">
        <f t="shared" ref="AO321:AX321" si="173">SUM(AO318:AO320)</f>
        <v>0</v>
      </c>
      <c r="AP321" s="1">
        <f t="shared" si="173"/>
        <v>0</v>
      </c>
      <c r="AQ321" s="1">
        <f t="shared" si="173"/>
        <v>0</v>
      </c>
      <c r="AR321" s="1">
        <f t="shared" si="173"/>
        <v>0</v>
      </c>
      <c r="AS321" s="1">
        <f t="shared" si="173"/>
        <v>0</v>
      </c>
      <c r="AT321" s="1">
        <f t="shared" si="173"/>
        <v>0</v>
      </c>
      <c r="AU321" s="1">
        <f t="shared" si="173"/>
        <v>0</v>
      </c>
      <c r="AV321" s="1">
        <f t="shared" si="173"/>
        <v>0</v>
      </c>
      <c r="AW321" s="1">
        <f t="shared" si="173"/>
        <v>0</v>
      </c>
      <c r="AX321" s="1">
        <f t="shared" si="173"/>
        <v>0</v>
      </c>
    </row>
    <row r="323" spans="17:50" x14ac:dyDescent="0.25">
      <c r="Q323">
        <f>+A65</f>
        <v>0</v>
      </c>
      <c r="R323">
        <f>+B65</f>
        <v>0</v>
      </c>
      <c r="S323" t="s">
        <v>57</v>
      </c>
      <c r="U323" s="1">
        <f>-C65*(1-F65)</f>
        <v>0</v>
      </c>
      <c r="V323" s="1">
        <v>0</v>
      </c>
      <c r="W323" s="1">
        <v>0</v>
      </c>
      <c r="X323" s="1">
        <v>0</v>
      </c>
      <c r="Y323" s="1">
        <v>0</v>
      </c>
      <c r="Z323" s="1">
        <v>0</v>
      </c>
      <c r="AA323" s="1">
        <v>0</v>
      </c>
      <c r="AB323" s="1">
        <v>0</v>
      </c>
      <c r="AC323" s="1">
        <v>0</v>
      </c>
      <c r="AD323" s="1">
        <v>0</v>
      </c>
      <c r="AE323" s="1">
        <v>0</v>
      </c>
      <c r="AF323" s="1">
        <v>0</v>
      </c>
      <c r="AG323" s="1">
        <v>0</v>
      </c>
      <c r="AH323" s="1">
        <v>0</v>
      </c>
      <c r="AI323" s="1">
        <v>0</v>
      </c>
      <c r="AJ323" s="1">
        <v>0</v>
      </c>
      <c r="AK323" s="1">
        <v>0</v>
      </c>
      <c r="AL323" s="1">
        <v>0</v>
      </c>
      <c r="AM323" s="1">
        <v>0</v>
      </c>
      <c r="AN323" s="1">
        <v>0</v>
      </c>
      <c r="AO323" s="1">
        <v>0</v>
      </c>
      <c r="AP323" s="1">
        <v>0</v>
      </c>
      <c r="AQ323" s="1">
        <v>0</v>
      </c>
      <c r="AR323" s="1">
        <v>0</v>
      </c>
      <c r="AS323" s="1">
        <v>0</v>
      </c>
      <c r="AT323" s="1">
        <v>0</v>
      </c>
      <c r="AU323" s="1">
        <v>0</v>
      </c>
      <c r="AV323" s="1">
        <v>0</v>
      </c>
      <c r="AW323" s="1">
        <v>0</v>
      </c>
      <c r="AX323" s="1">
        <v>0</v>
      </c>
    </row>
    <row r="324" spans="17:50" x14ac:dyDescent="0.25">
      <c r="Q324" s="49"/>
      <c r="R324" s="49"/>
      <c r="S324" s="49" t="s">
        <v>58</v>
      </c>
      <c r="T324" s="49"/>
      <c r="U324" s="1">
        <f>-C65*F65</f>
        <v>0</v>
      </c>
      <c r="V324" s="1">
        <f t="shared" ref="V324:AX324" si="174">IF(V$75=$B$6,(-$U324)*IF($G65="Y",(1+$B$5)^($B$6-1),1),0)</f>
        <v>0</v>
      </c>
      <c r="W324" s="1">
        <f t="shared" si="174"/>
        <v>0</v>
      </c>
      <c r="X324" s="1">
        <f t="shared" si="174"/>
        <v>0</v>
      </c>
      <c r="Y324" s="1">
        <f t="shared" si="174"/>
        <v>0</v>
      </c>
      <c r="Z324" s="1">
        <f t="shared" si="174"/>
        <v>0</v>
      </c>
      <c r="AA324" s="1">
        <f t="shared" si="174"/>
        <v>0</v>
      </c>
      <c r="AB324" s="1">
        <f t="shared" si="174"/>
        <v>0</v>
      </c>
      <c r="AC324" s="1">
        <f t="shared" si="174"/>
        <v>0</v>
      </c>
      <c r="AD324" s="1">
        <f t="shared" si="174"/>
        <v>0</v>
      </c>
      <c r="AE324" s="1">
        <f t="shared" si="174"/>
        <v>0</v>
      </c>
      <c r="AF324" s="1">
        <f t="shared" si="174"/>
        <v>0</v>
      </c>
      <c r="AG324" s="1">
        <f t="shared" si="174"/>
        <v>0</v>
      </c>
      <c r="AH324" s="1">
        <f t="shared" si="174"/>
        <v>0</v>
      </c>
      <c r="AI324" s="1">
        <f t="shared" si="174"/>
        <v>0</v>
      </c>
      <c r="AJ324" s="1">
        <f t="shared" si="174"/>
        <v>0</v>
      </c>
      <c r="AK324" s="1">
        <f t="shared" si="174"/>
        <v>0</v>
      </c>
      <c r="AL324" s="1">
        <f t="shared" si="174"/>
        <v>0</v>
      </c>
      <c r="AM324" s="1">
        <f t="shared" si="174"/>
        <v>0</v>
      </c>
      <c r="AN324" s="1">
        <f t="shared" si="174"/>
        <v>0</v>
      </c>
      <c r="AO324" s="1">
        <f t="shared" si="174"/>
        <v>0</v>
      </c>
      <c r="AP324" s="1">
        <f t="shared" si="174"/>
        <v>0</v>
      </c>
      <c r="AQ324" s="1">
        <f t="shared" si="174"/>
        <v>0</v>
      </c>
      <c r="AR324" s="1">
        <f t="shared" si="174"/>
        <v>0</v>
      </c>
      <c r="AS324" s="1">
        <f t="shared" si="174"/>
        <v>0</v>
      </c>
      <c r="AT324" s="1">
        <f t="shared" si="174"/>
        <v>0</v>
      </c>
      <c r="AU324" s="1">
        <f t="shared" si="174"/>
        <v>0</v>
      </c>
      <c r="AV324" s="1">
        <f t="shared" si="174"/>
        <v>0</v>
      </c>
      <c r="AW324" s="1">
        <f t="shared" si="174"/>
        <v>0</v>
      </c>
      <c r="AX324" s="1">
        <f t="shared" si="174"/>
        <v>0</v>
      </c>
    </row>
    <row r="325" spans="17:50" x14ac:dyDescent="0.25">
      <c r="S325" s="12" t="s">
        <v>0</v>
      </c>
      <c r="U325" s="53">
        <f>-D65-(E65*H65)</f>
        <v>0</v>
      </c>
      <c r="V325" s="53">
        <f t="shared" ref="V325:AX325" si="175">IF(V$75&lt;=$B$6,U325*(1+$B$5),0)</f>
        <v>0</v>
      </c>
      <c r="W325" s="53">
        <f t="shared" si="175"/>
        <v>0</v>
      </c>
      <c r="X325" s="53">
        <f t="shared" si="175"/>
        <v>0</v>
      </c>
      <c r="Y325" s="53">
        <f t="shared" si="175"/>
        <v>0</v>
      </c>
      <c r="Z325" s="53">
        <f t="shared" si="175"/>
        <v>0</v>
      </c>
      <c r="AA325" s="53">
        <f t="shared" si="175"/>
        <v>0</v>
      </c>
      <c r="AB325" s="53">
        <f t="shared" si="175"/>
        <v>0</v>
      </c>
      <c r="AC325" s="53">
        <f t="shared" si="175"/>
        <v>0</v>
      </c>
      <c r="AD325" s="53">
        <f t="shared" si="175"/>
        <v>0</v>
      </c>
      <c r="AE325" s="53">
        <f t="shared" si="175"/>
        <v>0</v>
      </c>
      <c r="AF325" s="53">
        <f t="shared" si="175"/>
        <v>0</v>
      </c>
      <c r="AG325" s="53">
        <f t="shared" si="175"/>
        <v>0</v>
      </c>
      <c r="AH325" s="53">
        <f t="shared" si="175"/>
        <v>0</v>
      </c>
      <c r="AI325" s="53">
        <f t="shared" si="175"/>
        <v>0</v>
      </c>
      <c r="AJ325" s="53">
        <f t="shared" si="175"/>
        <v>0</v>
      </c>
      <c r="AK325" s="53">
        <f t="shared" si="175"/>
        <v>0</v>
      </c>
      <c r="AL325" s="53">
        <f t="shared" si="175"/>
        <v>0</v>
      </c>
      <c r="AM325" s="53">
        <f t="shared" si="175"/>
        <v>0</v>
      </c>
      <c r="AN325" s="53">
        <f t="shared" si="175"/>
        <v>0</v>
      </c>
      <c r="AO325" s="53">
        <f t="shared" si="175"/>
        <v>0</v>
      </c>
      <c r="AP325" s="53">
        <f t="shared" si="175"/>
        <v>0</v>
      </c>
      <c r="AQ325" s="53">
        <f t="shared" si="175"/>
        <v>0</v>
      </c>
      <c r="AR325" s="53">
        <f t="shared" si="175"/>
        <v>0</v>
      </c>
      <c r="AS325" s="53">
        <f t="shared" si="175"/>
        <v>0</v>
      </c>
      <c r="AT325" s="53">
        <f t="shared" si="175"/>
        <v>0</v>
      </c>
      <c r="AU325" s="53">
        <f t="shared" si="175"/>
        <v>0</v>
      </c>
      <c r="AV325" s="53">
        <f t="shared" si="175"/>
        <v>0</v>
      </c>
      <c r="AW325" s="53">
        <f t="shared" si="175"/>
        <v>0</v>
      </c>
      <c r="AX325" s="53">
        <f t="shared" si="175"/>
        <v>0</v>
      </c>
    </row>
    <row r="326" spans="17:50" x14ac:dyDescent="0.25">
      <c r="S326" t="s">
        <v>59</v>
      </c>
      <c r="U326" s="1">
        <f t="shared" ref="U326:AN326" si="176">SUM(U323:U325)</f>
        <v>0</v>
      </c>
      <c r="V326" s="1">
        <f t="shared" si="176"/>
        <v>0</v>
      </c>
      <c r="W326" s="1">
        <f t="shared" si="176"/>
        <v>0</v>
      </c>
      <c r="X326" s="1">
        <f t="shared" si="176"/>
        <v>0</v>
      </c>
      <c r="Y326" s="1">
        <f t="shared" si="176"/>
        <v>0</v>
      </c>
      <c r="Z326" s="1">
        <f t="shared" si="176"/>
        <v>0</v>
      </c>
      <c r="AA326" s="1">
        <f t="shared" si="176"/>
        <v>0</v>
      </c>
      <c r="AB326" s="1">
        <f t="shared" si="176"/>
        <v>0</v>
      </c>
      <c r="AC326" s="1">
        <f t="shared" si="176"/>
        <v>0</v>
      </c>
      <c r="AD326" s="1">
        <f t="shared" si="176"/>
        <v>0</v>
      </c>
      <c r="AE326" s="1">
        <f t="shared" si="176"/>
        <v>0</v>
      </c>
      <c r="AF326" s="1">
        <f t="shared" si="176"/>
        <v>0</v>
      </c>
      <c r="AG326" s="1">
        <f t="shared" si="176"/>
        <v>0</v>
      </c>
      <c r="AH326" s="1">
        <f t="shared" si="176"/>
        <v>0</v>
      </c>
      <c r="AI326" s="1">
        <f t="shared" si="176"/>
        <v>0</v>
      </c>
      <c r="AJ326" s="1">
        <f t="shared" si="176"/>
        <v>0</v>
      </c>
      <c r="AK326" s="1">
        <f t="shared" si="176"/>
        <v>0</v>
      </c>
      <c r="AL326" s="1">
        <f t="shared" si="176"/>
        <v>0</v>
      </c>
      <c r="AM326" s="1">
        <f t="shared" si="176"/>
        <v>0</v>
      </c>
      <c r="AN326" s="1">
        <f t="shared" si="176"/>
        <v>0</v>
      </c>
      <c r="AO326" s="1">
        <f t="shared" ref="AO326:AX326" si="177">SUM(AO323:AO325)</f>
        <v>0</v>
      </c>
      <c r="AP326" s="1">
        <f t="shared" si="177"/>
        <v>0</v>
      </c>
      <c r="AQ326" s="1">
        <f t="shared" si="177"/>
        <v>0</v>
      </c>
      <c r="AR326" s="1">
        <f t="shared" si="177"/>
        <v>0</v>
      </c>
      <c r="AS326" s="1">
        <f t="shared" si="177"/>
        <v>0</v>
      </c>
      <c r="AT326" s="1">
        <f t="shared" si="177"/>
        <v>0</v>
      </c>
      <c r="AU326" s="1">
        <f t="shared" si="177"/>
        <v>0</v>
      </c>
      <c r="AV326" s="1">
        <f t="shared" si="177"/>
        <v>0</v>
      </c>
      <c r="AW326" s="1">
        <f t="shared" si="177"/>
        <v>0</v>
      </c>
      <c r="AX326" s="1">
        <f t="shared" si="177"/>
        <v>0</v>
      </c>
    </row>
    <row r="328" spans="17:50" x14ac:dyDescent="0.25">
      <c r="Q328">
        <f>+A66</f>
        <v>0</v>
      </c>
      <c r="R328">
        <f>+B66</f>
        <v>0</v>
      </c>
      <c r="S328" t="s">
        <v>57</v>
      </c>
      <c r="U328" s="1">
        <f>-C66*(1-F66)</f>
        <v>0</v>
      </c>
      <c r="V328" s="1">
        <v>0</v>
      </c>
      <c r="W328" s="1">
        <v>0</v>
      </c>
      <c r="X328" s="1">
        <v>0</v>
      </c>
      <c r="Y328" s="1">
        <v>0</v>
      </c>
      <c r="Z328" s="1">
        <v>0</v>
      </c>
      <c r="AA328" s="1">
        <v>0</v>
      </c>
      <c r="AB328" s="1">
        <v>0</v>
      </c>
      <c r="AC328" s="1">
        <v>0</v>
      </c>
      <c r="AD328" s="1">
        <v>0</v>
      </c>
      <c r="AE328" s="1">
        <v>0</v>
      </c>
      <c r="AF328" s="1">
        <v>0</v>
      </c>
      <c r="AG328" s="1">
        <v>0</v>
      </c>
      <c r="AH328" s="1">
        <v>0</v>
      </c>
      <c r="AI328" s="1">
        <v>0</v>
      </c>
      <c r="AJ328" s="1">
        <v>0</v>
      </c>
      <c r="AK328" s="1">
        <v>0</v>
      </c>
      <c r="AL328" s="1">
        <v>0</v>
      </c>
      <c r="AM328" s="1">
        <v>0</v>
      </c>
      <c r="AN328" s="1">
        <v>0</v>
      </c>
      <c r="AO328" s="1">
        <v>0</v>
      </c>
      <c r="AP328" s="1">
        <v>0</v>
      </c>
      <c r="AQ328" s="1">
        <v>0</v>
      </c>
      <c r="AR328" s="1">
        <v>0</v>
      </c>
      <c r="AS328" s="1">
        <v>0</v>
      </c>
      <c r="AT328" s="1">
        <v>0</v>
      </c>
      <c r="AU328" s="1">
        <v>0</v>
      </c>
      <c r="AV328" s="1">
        <v>0</v>
      </c>
      <c r="AW328" s="1">
        <v>0</v>
      </c>
      <c r="AX328" s="1">
        <v>0</v>
      </c>
    </row>
    <row r="329" spans="17:50" x14ac:dyDescent="0.25">
      <c r="Q329" s="49"/>
      <c r="R329" s="49"/>
      <c r="S329" s="49" t="s">
        <v>58</v>
      </c>
      <c r="T329" s="49"/>
      <c r="U329" s="1">
        <f>-C66*F66</f>
        <v>0</v>
      </c>
      <c r="V329" s="1">
        <f t="shared" ref="V329:AX329" si="178">IF(V$75=$B$6,(-$U329)*IF($G66="Y",(1+$B$5)^($B$6-1),1),0)</f>
        <v>0</v>
      </c>
      <c r="W329" s="1">
        <f t="shared" si="178"/>
        <v>0</v>
      </c>
      <c r="X329" s="1">
        <f t="shared" si="178"/>
        <v>0</v>
      </c>
      <c r="Y329" s="1">
        <f t="shared" si="178"/>
        <v>0</v>
      </c>
      <c r="Z329" s="1">
        <f t="shared" si="178"/>
        <v>0</v>
      </c>
      <c r="AA329" s="1">
        <f t="shared" si="178"/>
        <v>0</v>
      </c>
      <c r="AB329" s="1">
        <f t="shared" si="178"/>
        <v>0</v>
      </c>
      <c r="AC329" s="1">
        <f t="shared" si="178"/>
        <v>0</v>
      </c>
      <c r="AD329" s="1">
        <f t="shared" si="178"/>
        <v>0</v>
      </c>
      <c r="AE329" s="1">
        <f t="shared" si="178"/>
        <v>0</v>
      </c>
      <c r="AF329" s="1">
        <f t="shared" si="178"/>
        <v>0</v>
      </c>
      <c r="AG329" s="1">
        <f t="shared" si="178"/>
        <v>0</v>
      </c>
      <c r="AH329" s="1">
        <f t="shared" si="178"/>
        <v>0</v>
      </c>
      <c r="AI329" s="1">
        <f t="shared" si="178"/>
        <v>0</v>
      </c>
      <c r="AJ329" s="1">
        <f t="shared" si="178"/>
        <v>0</v>
      </c>
      <c r="AK329" s="1">
        <f t="shared" si="178"/>
        <v>0</v>
      </c>
      <c r="AL329" s="1">
        <f t="shared" si="178"/>
        <v>0</v>
      </c>
      <c r="AM329" s="1">
        <f t="shared" si="178"/>
        <v>0</v>
      </c>
      <c r="AN329" s="1">
        <f t="shared" si="178"/>
        <v>0</v>
      </c>
      <c r="AO329" s="1">
        <f t="shared" si="178"/>
        <v>0</v>
      </c>
      <c r="AP329" s="1">
        <f t="shared" si="178"/>
        <v>0</v>
      </c>
      <c r="AQ329" s="1">
        <f t="shared" si="178"/>
        <v>0</v>
      </c>
      <c r="AR329" s="1">
        <f t="shared" si="178"/>
        <v>0</v>
      </c>
      <c r="AS329" s="1">
        <f t="shared" si="178"/>
        <v>0</v>
      </c>
      <c r="AT329" s="1">
        <f t="shared" si="178"/>
        <v>0</v>
      </c>
      <c r="AU329" s="1">
        <f t="shared" si="178"/>
        <v>0</v>
      </c>
      <c r="AV329" s="1">
        <f t="shared" si="178"/>
        <v>0</v>
      </c>
      <c r="AW329" s="1">
        <f t="shared" si="178"/>
        <v>0</v>
      </c>
      <c r="AX329" s="1">
        <f t="shared" si="178"/>
        <v>0</v>
      </c>
    </row>
    <row r="330" spans="17:50" x14ac:dyDescent="0.25">
      <c r="S330" s="12" t="s">
        <v>0</v>
      </c>
      <c r="U330" s="53">
        <f>-D66-(E66*H66)</f>
        <v>0</v>
      </c>
      <c r="V330" s="53">
        <f t="shared" ref="V330:AX330" si="179">IF(V$75&lt;=$B$6,U330*(1+$B$5),0)</f>
        <v>0</v>
      </c>
      <c r="W330" s="53">
        <f t="shared" si="179"/>
        <v>0</v>
      </c>
      <c r="X330" s="53">
        <f t="shared" si="179"/>
        <v>0</v>
      </c>
      <c r="Y330" s="53">
        <f t="shared" si="179"/>
        <v>0</v>
      </c>
      <c r="Z330" s="53">
        <f t="shared" si="179"/>
        <v>0</v>
      </c>
      <c r="AA330" s="53">
        <f t="shared" si="179"/>
        <v>0</v>
      </c>
      <c r="AB330" s="53">
        <f t="shared" si="179"/>
        <v>0</v>
      </c>
      <c r="AC330" s="53">
        <f t="shared" si="179"/>
        <v>0</v>
      </c>
      <c r="AD330" s="53">
        <f t="shared" si="179"/>
        <v>0</v>
      </c>
      <c r="AE330" s="53">
        <f t="shared" si="179"/>
        <v>0</v>
      </c>
      <c r="AF330" s="53">
        <f t="shared" si="179"/>
        <v>0</v>
      </c>
      <c r="AG330" s="53">
        <f t="shared" si="179"/>
        <v>0</v>
      </c>
      <c r="AH330" s="53">
        <f t="shared" si="179"/>
        <v>0</v>
      </c>
      <c r="AI330" s="53">
        <f t="shared" si="179"/>
        <v>0</v>
      </c>
      <c r="AJ330" s="53">
        <f t="shared" si="179"/>
        <v>0</v>
      </c>
      <c r="AK330" s="53">
        <f t="shared" si="179"/>
        <v>0</v>
      </c>
      <c r="AL330" s="53">
        <f t="shared" si="179"/>
        <v>0</v>
      </c>
      <c r="AM330" s="53">
        <f t="shared" si="179"/>
        <v>0</v>
      </c>
      <c r="AN330" s="53">
        <f t="shared" si="179"/>
        <v>0</v>
      </c>
      <c r="AO330" s="53">
        <f t="shared" si="179"/>
        <v>0</v>
      </c>
      <c r="AP330" s="53">
        <f t="shared" si="179"/>
        <v>0</v>
      </c>
      <c r="AQ330" s="53">
        <f t="shared" si="179"/>
        <v>0</v>
      </c>
      <c r="AR330" s="53">
        <f t="shared" si="179"/>
        <v>0</v>
      </c>
      <c r="AS330" s="53">
        <f t="shared" si="179"/>
        <v>0</v>
      </c>
      <c r="AT330" s="53">
        <f t="shared" si="179"/>
        <v>0</v>
      </c>
      <c r="AU330" s="53">
        <f t="shared" si="179"/>
        <v>0</v>
      </c>
      <c r="AV330" s="53">
        <f t="shared" si="179"/>
        <v>0</v>
      </c>
      <c r="AW330" s="53">
        <f t="shared" si="179"/>
        <v>0</v>
      </c>
      <c r="AX330" s="53">
        <f t="shared" si="179"/>
        <v>0</v>
      </c>
    </row>
    <row r="331" spans="17:50" x14ac:dyDescent="0.25">
      <c r="S331" t="s">
        <v>59</v>
      </c>
      <c r="U331" s="1">
        <f t="shared" ref="U331:AN331" si="180">SUM(U328:U330)</f>
        <v>0</v>
      </c>
      <c r="V331" s="1">
        <f t="shared" si="180"/>
        <v>0</v>
      </c>
      <c r="W331" s="1">
        <f t="shared" si="180"/>
        <v>0</v>
      </c>
      <c r="X331" s="1">
        <f t="shared" si="180"/>
        <v>0</v>
      </c>
      <c r="Y331" s="1">
        <f t="shared" si="180"/>
        <v>0</v>
      </c>
      <c r="Z331" s="1">
        <f t="shared" si="180"/>
        <v>0</v>
      </c>
      <c r="AA331" s="1">
        <f t="shared" si="180"/>
        <v>0</v>
      </c>
      <c r="AB331" s="1">
        <f t="shared" si="180"/>
        <v>0</v>
      </c>
      <c r="AC331" s="1">
        <f t="shared" si="180"/>
        <v>0</v>
      </c>
      <c r="AD331" s="1">
        <f t="shared" si="180"/>
        <v>0</v>
      </c>
      <c r="AE331" s="1">
        <f t="shared" si="180"/>
        <v>0</v>
      </c>
      <c r="AF331" s="1">
        <f t="shared" si="180"/>
        <v>0</v>
      </c>
      <c r="AG331" s="1">
        <f t="shared" si="180"/>
        <v>0</v>
      </c>
      <c r="AH331" s="1">
        <f t="shared" si="180"/>
        <v>0</v>
      </c>
      <c r="AI331" s="1">
        <f t="shared" si="180"/>
        <v>0</v>
      </c>
      <c r="AJ331" s="1">
        <f t="shared" si="180"/>
        <v>0</v>
      </c>
      <c r="AK331" s="1">
        <f t="shared" si="180"/>
        <v>0</v>
      </c>
      <c r="AL331" s="1">
        <f t="shared" si="180"/>
        <v>0</v>
      </c>
      <c r="AM331" s="1">
        <f t="shared" si="180"/>
        <v>0</v>
      </c>
      <c r="AN331" s="1">
        <f t="shared" si="180"/>
        <v>0</v>
      </c>
      <c r="AO331" s="1">
        <f t="shared" ref="AO331:AX331" si="181">SUM(AO328:AO330)</f>
        <v>0</v>
      </c>
      <c r="AP331" s="1">
        <f t="shared" si="181"/>
        <v>0</v>
      </c>
      <c r="AQ331" s="1">
        <f t="shared" si="181"/>
        <v>0</v>
      </c>
      <c r="AR331" s="1">
        <f t="shared" si="181"/>
        <v>0</v>
      </c>
      <c r="AS331" s="1">
        <f t="shared" si="181"/>
        <v>0</v>
      </c>
      <c r="AT331" s="1">
        <f t="shared" si="181"/>
        <v>0</v>
      </c>
      <c r="AU331" s="1">
        <f t="shared" si="181"/>
        <v>0</v>
      </c>
      <c r="AV331" s="1">
        <f t="shared" si="181"/>
        <v>0</v>
      </c>
      <c r="AW331" s="1">
        <f t="shared" si="181"/>
        <v>0</v>
      </c>
      <c r="AX331" s="1">
        <f t="shared" si="181"/>
        <v>0</v>
      </c>
    </row>
    <row r="333" spans="17:50" x14ac:dyDescent="0.25">
      <c r="Q333">
        <f>+A67</f>
        <v>0</v>
      </c>
      <c r="R333">
        <f>+B67</f>
        <v>0</v>
      </c>
      <c r="S333" t="s">
        <v>57</v>
      </c>
      <c r="U333" s="1">
        <f>-C67*(1-F67)</f>
        <v>0</v>
      </c>
      <c r="V333" s="1">
        <v>0</v>
      </c>
      <c r="W333" s="1">
        <v>0</v>
      </c>
      <c r="X333" s="1">
        <v>0</v>
      </c>
      <c r="Y333" s="1">
        <v>0</v>
      </c>
      <c r="Z333" s="1">
        <v>0</v>
      </c>
      <c r="AA333" s="1">
        <v>0</v>
      </c>
      <c r="AB333" s="1">
        <v>0</v>
      </c>
      <c r="AC333" s="1">
        <v>0</v>
      </c>
      <c r="AD333" s="1">
        <v>0</v>
      </c>
      <c r="AE333" s="1">
        <v>0</v>
      </c>
      <c r="AF333" s="1">
        <v>0</v>
      </c>
      <c r="AG333" s="1">
        <v>0</v>
      </c>
      <c r="AH333" s="1">
        <v>0</v>
      </c>
      <c r="AI333" s="1">
        <v>0</v>
      </c>
      <c r="AJ333" s="1">
        <v>0</v>
      </c>
      <c r="AK333" s="1">
        <v>0</v>
      </c>
      <c r="AL333" s="1">
        <v>0</v>
      </c>
      <c r="AM333" s="1">
        <v>0</v>
      </c>
      <c r="AN333" s="1">
        <v>0</v>
      </c>
      <c r="AO333" s="1">
        <v>0</v>
      </c>
      <c r="AP333" s="1">
        <v>0</v>
      </c>
      <c r="AQ333" s="1">
        <v>0</v>
      </c>
      <c r="AR333" s="1">
        <v>0</v>
      </c>
      <c r="AS333" s="1">
        <v>0</v>
      </c>
      <c r="AT333" s="1">
        <v>0</v>
      </c>
      <c r="AU333" s="1">
        <v>0</v>
      </c>
      <c r="AV333" s="1">
        <v>0</v>
      </c>
      <c r="AW333" s="1">
        <v>0</v>
      </c>
      <c r="AX333" s="1">
        <v>0</v>
      </c>
    </row>
    <row r="334" spans="17:50" x14ac:dyDescent="0.25">
      <c r="Q334" s="49"/>
      <c r="R334" s="49"/>
      <c r="S334" s="49" t="s">
        <v>58</v>
      </c>
      <c r="T334" s="49"/>
      <c r="U334" s="1">
        <f>-C67*F67</f>
        <v>0</v>
      </c>
      <c r="V334" s="1">
        <f t="shared" ref="V334:AX334" si="182">IF(V$75=$B$6,(-$U334)*IF($G67="Y",(1+$B$5)^($B$6-1),1),0)</f>
        <v>0</v>
      </c>
      <c r="W334" s="1">
        <f t="shared" si="182"/>
        <v>0</v>
      </c>
      <c r="X334" s="1">
        <f t="shared" si="182"/>
        <v>0</v>
      </c>
      <c r="Y334" s="1">
        <f t="shared" si="182"/>
        <v>0</v>
      </c>
      <c r="Z334" s="1">
        <f t="shared" si="182"/>
        <v>0</v>
      </c>
      <c r="AA334" s="1">
        <f t="shared" si="182"/>
        <v>0</v>
      </c>
      <c r="AB334" s="1">
        <f t="shared" si="182"/>
        <v>0</v>
      </c>
      <c r="AC334" s="1">
        <f t="shared" si="182"/>
        <v>0</v>
      </c>
      <c r="AD334" s="1">
        <f t="shared" si="182"/>
        <v>0</v>
      </c>
      <c r="AE334" s="1">
        <f t="shared" si="182"/>
        <v>0</v>
      </c>
      <c r="AF334" s="1">
        <f t="shared" si="182"/>
        <v>0</v>
      </c>
      <c r="AG334" s="1">
        <f t="shared" si="182"/>
        <v>0</v>
      </c>
      <c r="AH334" s="1">
        <f t="shared" si="182"/>
        <v>0</v>
      </c>
      <c r="AI334" s="1">
        <f t="shared" si="182"/>
        <v>0</v>
      </c>
      <c r="AJ334" s="1">
        <f t="shared" si="182"/>
        <v>0</v>
      </c>
      <c r="AK334" s="1">
        <f t="shared" si="182"/>
        <v>0</v>
      </c>
      <c r="AL334" s="1">
        <f t="shared" si="182"/>
        <v>0</v>
      </c>
      <c r="AM334" s="1">
        <f t="shared" si="182"/>
        <v>0</v>
      </c>
      <c r="AN334" s="1">
        <f t="shared" si="182"/>
        <v>0</v>
      </c>
      <c r="AO334" s="1">
        <f t="shared" si="182"/>
        <v>0</v>
      </c>
      <c r="AP334" s="1">
        <f t="shared" si="182"/>
        <v>0</v>
      </c>
      <c r="AQ334" s="1">
        <f t="shared" si="182"/>
        <v>0</v>
      </c>
      <c r="AR334" s="1">
        <f t="shared" si="182"/>
        <v>0</v>
      </c>
      <c r="AS334" s="1">
        <f t="shared" si="182"/>
        <v>0</v>
      </c>
      <c r="AT334" s="1">
        <f t="shared" si="182"/>
        <v>0</v>
      </c>
      <c r="AU334" s="1">
        <f t="shared" si="182"/>
        <v>0</v>
      </c>
      <c r="AV334" s="1">
        <f t="shared" si="182"/>
        <v>0</v>
      </c>
      <c r="AW334" s="1">
        <f t="shared" si="182"/>
        <v>0</v>
      </c>
      <c r="AX334" s="1">
        <f t="shared" si="182"/>
        <v>0</v>
      </c>
    </row>
    <row r="335" spans="17:50" x14ac:dyDescent="0.25">
      <c r="S335" s="12" t="s">
        <v>0</v>
      </c>
      <c r="U335" s="53">
        <f>-D67-(E67*H67)</f>
        <v>0</v>
      </c>
      <c r="V335" s="53">
        <f t="shared" ref="V335:AX335" si="183">IF(V$75&lt;=$B$6,U335*(1+$B$5),0)</f>
        <v>0</v>
      </c>
      <c r="W335" s="53">
        <f t="shared" si="183"/>
        <v>0</v>
      </c>
      <c r="X335" s="53">
        <f t="shared" si="183"/>
        <v>0</v>
      </c>
      <c r="Y335" s="53">
        <f t="shared" si="183"/>
        <v>0</v>
      </c>
      <c r="Z335" s="53">
        <f t="shared" si="183"/>
        <v>0</v>
      </c>
      <c r="AA335" s="53">
        <f t="shared" si="183"/>
        <v>0</v>
      </c>
      <c r="AB335" s="53">
        <f t="shared" si="183"/>
        <v>0</v>
      </c>
      <c r="AC335" s="53">
        <f t="shared" si="183"/>
        <v>0</v>
      </c>
      <c r="AD335" s="53">
        <f t="shared" si="183"/>
        <v>0</v>
      </c>
      <c r="AE335" s="53">
        <f t="shared" si="183"/>
        <v>0</v>
      </c>
      <c r="AF335" s="53">
        <f t="shared" si="183"/>
        <v>0</v>
      </c>
      <c r="AG335" s="53">
        <f t="shared" si="183"/>
        <v>0</v>
      </c>
      <c r="AH335" s="53">
        <f t="shared" si="183"/>
        <v>0</v>
      </c>
      <c r="AI335" s="53">
        <f t="shared" si="183"/>
        <v>0</v>
      </c>
      <c r="AJ335" s="53">
        <f t="shared" si="183"/>
        <v>0</v>
      </c>
      <c r="AK335" s="53">
        <f t="shared" si="183"/>
        <v>0</v>
      </c>
      <c r="AL335" s="53">
        <f t="shared" si="183"/>
        <v>0</v>
      </c>
      <c r="AM335" s="53">
        <f t="shared" si="183"/>
        <v>0</v>
      </c>
      <c r="AN335" s="53">
        <f t="shared" si="183"/>
        <v>0</v>
      </c>
      <c r="AO335" s="53">
        <f t="shared" si="183"/>
        <v>0</v>
      </c>
      <c r="AP335" s="53">
        <f t="shared" si="183"/>
        <v>0</v>
      </c>
      <c r="AQ335" s="53">
        <f t="shared" si="183"/>
        <v>0</v>
      </c>
      <c r="AR335" s="53">
        <f t="shared" si="183"/>
        <v>0</v>
      </c>
      <c r="AS335" s="53">
        <f t="shared" si="183"/>
        <v>0</v>
      </c>
      <c r="AT335" s="53">
        <f t="shared" si="183"/>
        <v>0</v>
      </c>
      <c r="AU335" s="53">
        <f t="shared" si="183"/>
        <v>0</v>
      </c>
      <c r="AV335" s="53">
        <f t="shared" si="183"/>
        <v>0</v>
      </c>
      <c r="AW335" s="53">
        <f t="shared" si="183"/>
        <v>0</v>
      </c>
      <c r="AX335" s="53">
        <f t="shared" si="183"/>
        <v>0</v>
      </c>
    </row>
    <row r="336" spans="17:50" x14ac:dyDescent="0.25">
      <c r="S336" t="s">
        <v>59</v>
      </c>
      <c r="U336" s="1">
        <f t="shared" ref="U336:AN336" si="184">SUM(U333:U335)</f>
        <v>0</v>
      </c>
      <c r="V336" s="1">
        <f t="shared" si="184"/>
        <v>0</v>
      </c>
      <c r="W336" s="1">
        <f t="shared" si="184"/>
        <v>0</v>
      </c>
      <c r="X336" s="1">
        <f t="shared" si="184"/>
        <v>0</v>
      </c>
      <c r="Y336" s="1">
        <f t="shared" si="184"/>
        <v>0</v>
      </c>
      <c r="Z336" s="1">
        <f t="shared" si="184"/>
        <v>0</v>
      </c>
      <c r="AA336" s="1">
        <f t="shared" si="184"/>
        <v>0</v>
      </c>
      <c r="AB336" s="1">
        <f t="shared" si="184"/>
        <v>0</v>
      </c>
      <c r="AC336" s="1">
        <f t="shared" si="184"/>
        <v>0</v>
      </c>
      <c r="AD336" s="1">
        <f t="shared" si="184"/>
        <v>0</v>
      </c>
      <c r="AE336" s="1">
        <f t="shared" si="184"/>
        <v>0</v>
      </c>
      <c r="AF336" s="1">
        <f t="shared" si="184"/>
        <v>0</v>
      </c>
      <c r="AG336" s="1">
        <f t="shared" si="184"/>
        <v>0</v>
      </c>
      <c r="AH336" s="1">
        <f t="shared" si="184"/>
        <v>0</v>
      </c>
      <c r="AI336" s="1">
        <f t="shared" si="184"/>
        <v>0</v>
      </c>
      <c r="AJ336" s="1">
        <f t="shared" si="184"/>
        <v>0</v>
      </c>
      <c r="AK336" s="1">
        <f t="shared" si="184"/>
        <v>0</v>
      </c>
      <c r="AL336" s="1">
        <f t="shared" si="184"/>
        <v>0</v>
      </c>
      <c r="AM336" s="1">
        <f t="shared" si="184"/>
        <v>0</v>
      </c>
      <c r="AN336" s="1">
        <f t="shared" si="184"/>
        <v>0</v>
      </c>
      <c r="AO336" s="1">
        <f t="shared" ref="AO336:AX336" si="185">SUM(AO333:AO335)</f>
        <v>0</v>
      </c>
      <c r="AP336" s="1">
        <f t="shared" si="185"/>
        <v>0</v>
      </c>
      <c r="AQ336" s="1">
        <f t="shared" si="185"/>
        <v>0</v>
      </c>
      <c r="AR336" s="1">
        <f t="shared" si="185"/>
        <v>0</v>
      </c>
      <c r="AS336" s="1">
        <f t="shared" si="185"/>
        <v>0</v>
      </c>
      <c r="AT336" s="1">
        <f t="shared" si="185"/>
        <v>0</v>
      </c>
      <c r="AU336" s="1">
        <f t="shared" si="185"/>
        <v>0</v>
      </c>
      <c r="AV336" s="1">
        <f t="shared" si="185"/>
        <v>0</v>
      </c>
      <c r="AW336" s="1">
        <f t="shared" si="185"/>
        <v>0</v>
      </c>
      <c r="AX336" s="1">
        <f t="shared" si="185"/>
        <v>0</v>
      </c>
    </row>
    <row r="338" spans="17:50" x14ac:dyDescent="0.25">
      <c r="Q338" t="str">
        <f>+A34</f>
        <v xml:space="preserve"> Luxus Vacation Properties</v>
      </c>
      <c r="R338">
        <f>+B34</f>
        <v>0</v>
      </c>
      <c r="S338" t="s">
        <v>57</v>
      </c>
      <c r="U338" s="1">
        <f>-C34*(1-F34)</f>
        <v>0</v>
      </c>
      <c r="V338" s="1">
        <v>0</v>
      </c>
      <c r="W338" s="1">
        <v>0</v>
      </c>
      <c r="X338" s="1">
        <v>0</v>
      </c>
      <c r="Y338" s="1">
        <v>0</v>
      </c>
      <c r="Z338" s="1">
        <v>0</v>
      </c>
      <c r="AA338" s="1">
        <v>0</v>
      </c>
      <c r="AB338" s="1">
        <v>0</v>
      </c>
      <c r="AC338" s="1">
        <v>0</v>
      </c>
      <c r="AD338" s="1">
        <v>0</v>
      </c>
      <c r="AE338" s="1">
        <v>0</v>
      </c>
      <c r="AF338" s="1">
        <v>0</v>
      </c>
      <c r="AG338" s="1">
        <v>0</v>
      </c>
      <c r="AH338" s="1">
        <v>0</v>
      </c>
      <c r="AI338" s="1">
        <v>0</v>
      </c>
      <c r="AJ338" s="1">
        <v>0</v>
      </c>
      <c r="AK338" s="1">
        <v>0</v>
      </c>
      <c r="AL338" s="1">
        <v>0</v>
      </c>
      <c r="AM338" s="1">
        <v>0</v>
      </c>
      <c r="AN338" s="1">
        <v>0</v>
      </c>
      <c r="AO338" s="1">
        <v>0</v>
      </c>
      <c r="AP338" s="1">
        <v>0</v>
      </c>
      <c r="AQ338" s="1">
        <v>0</v>
      </c>
      <c r="AR338" s="1">
        <v>0</v>
      </c>
      <c r="AS338" s="1">
        <v>0</v>
      </c>
      <c r="AT338" s="1">
        <v>0</v>
      </c>
      <c r="AU338" s="1">
        <v>0</v>
      </c>
      <c r="AV338" s="1">
        <v>0</v>
      </c>
      <c r="AW338" s="1">
        <v>0</v>
      </c>
      <c r="AX338" s="1">
        <v>0</v>
      </c>
    </row>
    <row r="339" spans="17:50" x14ac:dyDescent="0.25">
      <c r="Q339" s="49"/>
      <c r="R339" s="49"/>
      <c r="S339" s="49" t="s">
        <v>58</v>
      </c>
      <c r="T339" s="49"/>
      <c r="U339" s="1">
        <f>-C34*F34</f>
        <v>-440000</v>
      </c>
      <c r="V339" s="1">
        <f t="shared" ref="V339:AX339" si="186">IF(V$75=$B$6,(-$U339)*IF($G34="Y",(1+$B$5)^($B$6-1),1),0)</f>
        <v>0</v>
      </c>
      <c r="W339" s="1">
        <f t="shared" si="186"/>
        <v>0</v>
      </c>
      <c r="X339" s="1">
        <f t="shared" si="186"/>
        <v>0</v>
      </c>
      <c r="Y339" s="1">
        <f t="shared" si="186"/>
        <v>0</v>
      </c>
      <c r="Z339" s="1">
        <f t="shared" si="186"/>
        <v>0</v>
      </c>
      <c r="AA339" s="1">
        <f t="shared" si="186"/>
        <v>0</v>
      </c>
      <c r="AB339" s="1">
        <f t="shared" si="186"/>
        <v>0</v>
      </c>
      <c r="AC339" s="1">
        <f t="shared" si="186"/>
        <v>0</v>
      </c>
      <c r="AD339" s="1">
        <f t="shared" si="186"/>
        <v>574100.20088486758</v>
      </c>
      <c r="AE339" s="1">
        <f t="shared" si="186"/>
        <v>0</v>
      </c>
      <c r="AF339" s="1">
        <f t="shared" si="186"/>
        <v>0</v>
      </c>
      <c r="AG339" s="1">
        <f t="shared" si="186"/>
        <v>0</v>
      </c>
      <c r="AH339" s="1">
        <f t="shared" si="186"/>
        <v>0</v>
      </c>
      <c r="AI339" s="1">
        <f t="shared" si="186"/>
        <v>0</v>
      </c>
      <c r="AJ339" s="1">
        <f t="shared" si="186"/>
        <v>0</v>
      </c>
      <c r="AK339" s="1">
        <f t="shared" si="186"/>
        <v>0</v>
      </c>
      <c r="AL339" s="1">
        <f t="shared" si="186"/>
        <v>0</v>
      </c>
      <c r="AM339" s="1">
        <f t="shared" si="186"/>
        <v>0</v>
      </c>
      <c r="AN339" s="1">
        <f t="shared" si="186"/>
        <v>0</v>
      </c>
      <c r="AO339" s="1">
        <f t="shared" si="186"/>
        <v>0</v>
      </c>
      <c r="AP339" s="1">
        <f t="shared" si="186"/>
        <v>0</v>
      </c>
      <c r="AQ339" s="1">
        <f t="shared" si="186"/>
        <v>0</v>
      </c>
      <c r="AR339" s="1">
        <f t="shared" si="186"/>
        <v>0</v>
      </c>
      <c r="AS339" s="1">
        <f t="shared" si="186"/>
        <v>0</v>
      </c>
      <c r="AT339" s="1">
        <f t="shared" si="186"/>
        <v>0</v>
      </c>
      <c r="AU339" s="1">
        <f t="shared" si="186"/>
        <v>0</v>
      </c>
      <c r="AV339" s="1">
        <f t="shared" si="186"/>
        <v>0</v>
      </c>
      <c r="AW339" s="1">
        <f t="shared" si="186"/>
        <v>0</v>
      </c>
      <c r="AX339" s="1">
        <f t="shared" si="186"/>
        <v>0</v>
      </c>
    </row>
    <row r="340" spans="17:50" x14ac:dyDescent="0.25">
      <c r="S340" s="12" t="s">
        <v>0</v>
      </c>
      <c r="U340" s="53">
        <f>-D34-(E34*H34)</f>
        <v>-18400</v>
      </c>
      <c r="V340" s="53">
        <f t="shared" ref="V340:AX340" si="187">IF(V$75&lt;=$B$6,U340*(1+$B$5),0)</f>
        <v>-18952</v>
      </c>
      <c r="W340" s="53">
        <f t="shared" si="187"/>
        <v>-19520.560000000001</v>
      </c>
      <c r="X340" s="53">
        <f t="shared" si="187"/>
        <v>-20106.176800000001</v>
      </c>
      <c r="Y340" s="53">
        <f t="shared" si="187"/>
        <v>-20709.362104000003</v>
      </c>
      <c r="Z340" s="53">
        <f t="shared" si="187"/>
        <v>-21330.642967120006</v>
      </c>
      <c r="AA340" s="53">
        <f t="shared" si="187"/>
        <v>-21970.562256133606</v>
      </c>
      <c r="AB340" s="53">
        <f t="shared" si="187"/>
        <v>-22629.679123817616</v>
      </c>
      <c r="AC340" s="53">
        <f t="shared" si="187"/>
        <v>-23308.569497532146</v>
      </c>
      <c r="AD340" s="53">
        <f t="shared" si="187"/>
        <v>-24007.82658245811</v>
      </c>
      <c r="AE340" s="53">
        <f t="shared" si="187"/>
        <v>0</v>
      </c>
      <c r="AF340" s="53">
        <f t="shared" si="187"/>
        <v>0</v>
      </c>
      <c r="AG340" s="53">
        <f t="shared" si="187"/>
        <v>0</v>
      </c>
      <c r="AH340" s="53">
        <f t="shared" si="187"/>
        <v>0</v>
      </c>
      <c r="AI340" s="53">
        <f t="shared" si="187"/>
        <v>0</v>
      </c>
      <c r="AJ340" s="53">
        <f t="shared" si="187"/>
        <v>0</v>
      </c>
      <c r="AK340" s="53">
        <f t="shared" si="187"/>
        <v>0</v>
      </c>
      <c r="AL340" s="53">
        <f t="shared" si="187"/>
        <v>0</v>
      </c>
      <c r="AM340" s="53">
        <f t="shared" si="187"/>
        <v>0</v>
      </c>
      <c r="AN340" s="53">
        <f t="shared" si="187"/>
        <v>0</v>
      </c>
      <c r="AO340" s="53">
        <f t="shared" si="187"/>
        <v>0</v>
      </c>
      <c r="AP340" s="53">
        <f t="shared" si="187"/>
        <v>0</v>
      </c>
      <c r="AQ340" s="53">
        <f t="shared" si="187"/>
        <v>0</v>
      </c>
      <c r="AR340" s="53">
        <f t="shared" si="187"/>
        <v>0</v>
      </c>
      <c r="AS340" s="53">
        <f t="shared" si="187"/>
        <v>0</v>
      </c>
      <c r="AT340" s="53">
        <f t="shared" si="187"/>
        <v>0</v>
      </c>
      <c r="AU340" s="53">
        <f t="shared" si="187"/>
        <v>0</v>
      </c>
      <c r="AV340" s="53">
        <f t="shared" si="187"/>
        <v>0</v>
      </c>
      <c r="AW340" s="53">
        <f t="shared" si="187"/>
        <v>0</v>
      </c>
      <c r="AX340" s="53">
        <f t="shared" si="187"/>
        <v>0</v>
      </c>
    </row>
    <row r="341" spans="17:50" x14ac:dyDescent="0.25">
      <c r="S341" t="s">
        <v>59</v>
      </c>
      <c r="U341" s="1">
        <f t="shared" ref="U341:AN341" si="188">SUM(U338:U340)</f>
        <v>-458400</v>
      </c>
      <c r="V341" s="1">
        <f t="shared" si="188"/>
        <v>-18952</v>
      </c>
      <c r="W341" s="1">
        <f t="shared" si="188"/>
        <v>-19520.560000000001</v>
      </c>
      <c r="X341" s="1">
        <f t="shared" si="188"/>
        <v>-20106.176800000001</v>
      </c>
      <c r="Y341" s="1">
        <f t="shared" si="188"/>
        <v>-20709.362104000003</v>
      </c>
      <c r="Z341" s="1">
        <f t="shared" si="188"/>
        <v>-21330.642967120006</v>
      </c>
      <c r="AA341" s="1">
        <f t="shared" si="188"/>
        <v>-21970.562256133606</v>
      </c>
      <c r="AB341" s="1">
        <f t="shared" si="188"/>
        <v>-22629.679123817616</v>
      </c>
      <c r="AC341" s="1">
        <f t="shared" si="188"/>
        <v>-23308.569497532146</v>
      </c>
      <c r="AD341" s="1">
        <f t="shared" si="188"/>
        <v>550092.37430240947</v>
      </c>
      <c r="AE341" s="1">
        <f t="shared" si="188"/>
        <v>0</v>
      </c>
      <c r="AF341" s="1">
        <f t="shared" si="188"/>
        <v>0</v>
      </c>
      <c r="AG341" s="1">
        <f t="shared" si="188"/>
        <v>0</v>
      </c>
      <c r="AH341" s="1">
        <f t="shared" si="188"/>
        <v>0</v>
      </c>
      <c r="AI341" s="1">
        <f t="shared" si="188"/>
        <v>0</v>
      </c>
      <c r="AJ341" s="1">
        <f t="shared" si="188"/>
        <v>0</v>
      </c>
      <c r="AK341" s="1">
        <f t="shared" si="188"/>
        <v>0</v>
      </c>
      <c r="AL341" s="1">
        <f t="shared" si="188"/>
        <v>0</v>
      </c>
      <c r="AM341" s="1">
        <f t="shared" si="188"/>
        <v>0</v>
      </c>
      <c r="AN341" s="1">
        <f t="shared" si="188"/>
        <v>0</v>
      </c>
      <c r="AO341" s="1">
        <f t="shared" ref="AO341:AX341" si="189">SUM(AO338:AO340)</f>
        <v>0</v>
      </c>
      <c r="AP341" s="1">
        <f t="shared" si="189"/>
        <v>0</v>
      </c>
      <c r="AQ341" s="1">
        <f t="shared" si="189"/>
        <v>0</v>
      </c>
      <c r="AR341" s="1">
        <f t="shared" si="189"/>
        <v>0</v>
      </c>
      <c r="AS341" s="1">
        <f t="shared" si="189"/>
        <v>0</v>
      </c>
      <c r="AT341" s="1">
        <f t="shared" si="189"/>
        <v>0</v>
      </c>
      <c r="AU341" s="1">
        <f t="shared" si="189"/>
        <v>0</v>
      </c>
      <c r="AV341" s="1">
        <f t="shared" si="189"/>
        <v>0</v>
      </c>
      <c r="AW341" s="1">
        <f t="shared" si="189"/>
        <v>0</v>
      </c>
      <c r="AX341" s="1">
        <f t="shared" si="189"/>
        <v>0</v>
      </c>
    </row>
    <row r="343" spans="17:50" x14ac:dyDescent="0.25">
      <c r="Q343">
        <f>+A35</f>
        <v>0</v>
      </c>
      <c r="R343">
        <f>+B35</f>
        <v>0</v>
      </c>
      <c r="S343" t="s">
        <v>57</v>
      </c>
      <c r="U343" s="1">
        <f>-C35*(1-F35)</f>
        <v>0</v>
      </c>
      <c r="V343" s="1">
        <v>0</v>
      </c>
      <c r="W343" s="1">
        <v>0</v>
      </c>
      <c r="X343" s="1">
        <v>0</v>
      </c>
      <c r="Y343" s="1">
        <v>0</v>
      </c>
      <c r="Z343" s="1">
        <v>0</v>
      </c>
      <c r="AA343" s="1">
        <v>0</v>
      </c>
      <c r="AB343" s="1">
        <v>0</v>
      </c>
      <c r="AC343" s="1">
        <v>0</v>
      </c>
      <c r="AD343" s="1">
        <v>0</v>
      </c>
      <c r="AE343" s="1">
        <v>0</v>
      </c>
      <c r="AF343" s="1">
        <v>0</v>
      </c>
      <c r="AG343" s="1">
        <v>0</v>
      </c>
      <c r="AH343" s="1">
        <v>0</v>
      </c>
      <c r="AI343" s="1">
        <v>0</v>
      </c>
      <c r="AJ343" s="1">
        <v>0</v>
      </c>
      <c r="AK343" s="1">
        <v>0</v>
      </c>
      <c r="AL343" s="1">
        <v>0</v>
      </c>
      <c r="AM343" s="1">
        <v>0</v>
      </c>
      <c r="AN343" s="1">
        <v>0</v>
      </c>
      <c r="AO343" s="1">
        <v>0</v>
      </c>
      <c r="AP343" s="1">
        <v>0</v>
      </c>
      <c r="AQ343" s="1">
        <v>0</v>
      </c>
      <c r="AR343" s="1">
        <v>0</v>
      </c>
      <c r="AS343" s="1">
        <v>0</v>
      </c>
      <c r="AT343" s="1">
        <v>0</v>
      </c>
      <c r="AU343" s="1">
        <v>0</v>
      </c>
      <c r="AV343" s="1">
        <v>0</v>
      </c>
      <c r="AW343" s="1">
        <v>0</v>
      </c>
      <c r="AX343" s="1">
        <v>0</v>
      </c>
    </row>
    <row r="344" spans="17:50" x14ac:dyDescent="0.25">
      <c r="Q344" s="49"/>
      <c r="R344" s="49"/>
      <c r="S344" s="49" t="s">
        <v>58</v>
      </c>
      <c r="T344" s="49"/>
      <c r="U344" s="1">
        <f>-C35*F35</f>
        <v>0</v>
      </c>
      <c r="V344" s="1">
        <f t="shared" ref="V344:AX344" si="190">IF(V$75=$B$6,(-$U344)*IF($G35="Y",(1+$B$5)^($B$6-1),1),0)</f>
        <v>0</v>
      </c>
      <c r="W344" s="1">
        <f t="shared" si="190"/>
        <v>0</v>
      </c>
      <c r="X344" s="1">
        <f t="shared" si="190"/>
        <v>0</v>
      </c>
      <c r="Y344" s="1">
        <f t="shared" si="190"/>
        <v>0</v>
      </c>
      <c r="Z344" s="1">
        <f t="shared" si="190"/>
        <v>0</v>
      </c>
      <c r="AA344" s="1">
        <f t="shared" si="190"/>
        <v>0</v>
      </c>
      <c r="AB344" s="1">
        <f t="shared" si="190"/>
        <v>0</v>
      </c>
      <c r="AC344" s="1">
        <f t="shared" si="190"/>
        <v>0</v>
      </c>
      <c r="AD344" s="1">
        <f t="shared" si="190"/>
        <v>0</v>
      </c>
      <c r="AE344" s="1">
        <f t="shared" si="190"/>
        <v>0</v>
      </c>
      <c r="AF344" s="1">
        <f t="shared" si="190"/>
        <v>0</v>
      </c>
      <c r="AG344" s="1">
        <f t="shared" si="190"/>
        <v>0</v>
      </c>
      <c r="AH344" s="1">
        <f t="shared" si="190"/>
        <v>0</v>
      </c>
      <c r="AI344" s="1">
        <f t="shared" si="190"/>
        <v>0</v>
      </c>
      <c r="AJ344" s="1">
        <f t="shared" si="190"/>
        <v>0</v>
      </c>
      <c r="AK344" s="1">
        <f t="shared" si="190"/>
        <v>0</v>
      </c>
      <c r="AL344" s="1">
        <f t="shared" si="190"/>
        <v>0</v>
      </c>
      <c r="AM344" s="1">
        <f t="shared" si="190"/>
        <v>0</v>
      </c>
      <c r="AN344" s="1">
        <f t="shared" si="190"/>
        <v>0</v>
      </c>
      <c r="AO344" s="1">
        <f t="shared" si="190"/>
        <v>0</v>
      </c>
      <c r="AP344" s="1">
        <f t="shared" si="190"/>
        <v>0</v>
      </c>
      <c r="AQ344" s="1">
        <f t="shared" si="190"/>
        <v>0</v>
      </c>
      <c r="AR344" s="1">
        <f t="shared" si="190"/>
        <v>0</v>
      </c>
      <c r="AS344" s="1">
        <f t="shared" si="190"/>
        <v>0</v>
      </c>
      <c r="AT344" s="1">
        <f t="shared" si="190"/>
        <v>0</v>
      </c>
      <c r="AU344" s="1">
        <f t="shared" si="190"/>
        <v>0</v>
      </c>
      <c r="AV344" s="1">
        <f t="shared" si="190"/>
        <v>0</v>
      </c>
      <c r="AW344" s="1">
        <f t="shared" si="190"/>
        <v>0</v>
      </c>
      <c r="AX344" s="1">
        <f t="shared" si="190"/>
        <v>0</v>
      </c>
    </row>
    <row r="345" spans="17:50" x14ac:dyDescent="0.25">
      <c r="S345" s="12" t="s">
        <v>0</v>
      </c>
      <c r="U345" s="53">
        <f>-D35-(E35*H35)</f>
        <v>0</v>
      </c>
      <c r="V345" s="53">
        <f t="shared" ref="V345:AX345" si="191">IF(V$75&lt;=$B$6,U345*(1+$B$5),0)</f>
        <v>0</v>
      </c>
      <c r="W345" s="53">
        <f t="shared" si="191"/>
        <v>0</v>
      </c>
      <c r="X345" s="53">
        <f t="shared" si="191"/>
        <v>0</v>
      </c>
      <c r="Y345" s="53">
        <f t="shared" si="191"/>
        <v>0</v>
      </c>
      <c r="Z345" s="53">
        <f t="shared" si="191"/>
        <v>0</v>
      </c>
      <c r="AA345" s="53">
        <f t="shared" si="191"/>
        <v>0</v>
      </c>
      <c r="AB345" s="53">
        <f t="shared" si="191"/>
        <v>0</v>
      </c>
      <c r="AC345" s="53">
        <f t="shared" si="191"/>
        <v>0</v>
      </c>
      <c r="AD345" s="53">
        <f t="shared" si="191"/>
        <v>0</v>
      </c>
      <c r="AE345" s="53">
        <f t="shared" si="191"/>
        <v>0</v>
      </c>
      <c r="AF345" s="53">
        <f t="shared" si="191"/>
        <v>0</v>
      </c>
      <c r="AG345" s="53">
        <f t="shared" si="191"/>
        <v>0</v>
      </c>
      <c r="AH345" s="53">
        <f t="shared" si="191"/>
        <v>0</v>
      </c>
      <c r="AI345" s="53">
        <f t="shared" si="191"/>
        <v>0</v>
      </c>
      <c r="AJ345" s="53">
        <f t="shared" si="191"/>
        <v>0</v>
      </c>
      <c r="AK345" s="53">
        <f t="shared" si="191"/>
        <v>0</v>
      </c>
      <c r="AL345" s="53">
        <f t="shared" si="191"/>
        <v>0</v>
      </c>
      <c r="AM345" s="53">
        <f t="shared" si="191"/>
        <v>0</v>
      </c>
      <c r="AN345" s="53">
        <f t="shared" si="191"/>
        <v>0</v>
      </c>
      <c r="AO345" s="53">
        <f t="shared" si="191"/>
        <v>0</v>
      </c>
      <c r="AP345" s="53">
        <f t="shared" si="191"/>
        <v>0</v>
      </c>
      <c r="AQ345" s="53">
        <f t="shared" si="191"/>
        <v>0</v>
      </c>
      <c r="AR345" s="53">
        <f t="shared" si="191"/>
        <v>0</v>
      </c>
      <c r="AS345" s="53">
        <f t="shared" si="191"/>
        <v>0</v>
      </c>
      <c r="AT345" s="53">
        <f t="shared" si="191"/>
        <v>0</v>
      </c>
      <c r="AU345" s="53">
        <f t="shared" si="191"/>
        <v>0</v>
      </c>
      <c r="AV345" s="53">
        <f t="shared" si="191"/>
        <v>0</v>
      </c>
      <c r="AW345" s="53">
        <f t="shared" si="191"/>
        <v>0</v>
      </c>
      <c r="AX345" s="53">
        <f t="shared" si="191"/>
        <v>0</v>
      </c>
    </row>
    <row r="346" spans="17:50" x14ac:dyDescent="0.25">
      <c r="S346" t="s">
        <v>59</v>
      </c>
      <c r="U346" s="1">
        <f t="shared" ref="U346:AN346" si="192">SUM(U343:U345)</f>
        <v>0</v>
      </c>
      <c r="V346" s="1">
        <f t="shared" si="192"/>
        <v>0</v>
      </c>
      <c r="W346" s="1">
        <f t="shared" si="192"/>
        <v>0</v>
      </c>
      <c r="X346" s="1">
        <f t="shared" si="192"/>
        <v>0</v>
      </c>
      <c r="Y346" s="1">
        <f t="shared" si="192"/>
        <v>0</v>
      </c>
      <c r="Z346" s="1">
        <f t="shared" si="192"/>
        <v>0</v>
      </c>
      <c r="AA346" s="1">
        <f t="shared" si="192"/>
        <v>0</v>
      </c>
      <c r="AB346" s="1">
        <f t="shared" si="192"/>
        <v>0</v>
      </c>
      <c r="AC346" s="1">
        <f t="shared" si="192"/>
        <v>0</v>
      </c>
      <c r="AD346" s="1">
        <f t="shared" si="192"/>
        <v>0</v>
      </c>
      <c r="AE346" s="1">
        <f t="shared" si="192"/>
        <v>0</v>
      </c>
      <c r="AF346" s="1">
        <f t="shared" si="192"/>
        <v>0</v>
      </c>
      <c r="AG346" s="1">
        <f t="shared" si="192"/>
        <v>0</v>
      </c>
      <c r="AH346" s="1">
        <f t="shared" si="192"/>
        <v>0</v>
      </c>
      <c r="AI346" s="1">
        <f t="shared" si="192"/>
        <v>0</v>
      </c>
      <c r="AJ346" s="1">
        <f t="shared" si="192"/>
        <v>0</v>
      </c>
      <c r="AK346" s="1">
        <f t="shared" si="192"/>
        <v>0</v>
      </c>
      <c r="AL346" s="1">
        <f t="shared" si="192"/>
        <v>0</v>
      </c>
      <c r="AM346" s="1">
        <f t="shared" si="192"/>
        <v>0</v>
      </c>
      <c r="AN346" s="1">
        <f t="shared" si="192"/>
        <v>0</v>
      </c>
      <c r="AO346" s="1">
        <f t="shared" ref="AO346:AX346" si="193">SUM(AO343:AO345)</f>
        <v>0</v>
      </c>
      <c r="AP346" s="1">
        <f t="shared" si="193"/>
        <v>0</v>
      </c>
      <c r="AQ346" s="1">
        <f t="shared" si="193"/>
        <v>0</v>
      </c>
      <c r="AR346" s="1">
        <f t="shared" si="193"/>
        <v>0</v>
      </c>
      <c r="AS346" s="1">
        <f t="shared" si="193"/>
        <v>0</v>
      </c>
      <c r="AT346" s="1">
        <f t="shared" si="193"/>
        <v>0</v>
      </c>
      <c r="AU346" s="1">
        <f t="shared" si="193"/>
        <v>0</v>
      </c>
      <c r="AV346" s="1">
        <f t="shared" si="193"/>
        <v>0</v>
      </c>
      <c r="AW346" s="1">
        <f t="shared" si="193"/>
        <v>0</v>
      </c>
      <c r="AX346" s="1">
        <f t="shared" si="193"/>
        <v>0</v>
      </c>
    </row>
    <row r="348" spans="17:50" x14ac:dyDescent="0.25">
      <c r="Q348">
        <f>+A36</f>
        <v>0</v>
      </c>
      <c r="R348">
        <f>+B36</f>
        <v>0</v>
      </c>
      <c r="S348" t="s">
        <v>57</v>
      </c>
      <c r="U348" s="1">
        <f>-C36*(1-F36)</f>
        <v>0</v>
      </c>
      <c r="V348" s="1">
        <v>0</v>
      </c>
      <c r="W348" s="1">
        <v>0</v>
      </c>
      <c r="X348" s="1">
        <v>0</v>
      </c>
      <c r="Y348" s="1">
        <v>0</v>
      </c>
      <c r="Z348" s="1">
        <v>0</v>
      </c>
      <c r="AA348" s="1">
        <v>0</v>
      </c>
      <c r="AB348" s="1">
        <v>0</v>
      </c>
      <c r="AC348" s="1">
        <v>0</v>
      </c>
      <c r="AD348" s="1">
        <v>0</v>
      </c>
      <c r="AE348" s="1">
        <v>0</v>
      </c>
      <c r="AF348" s="1">
        <v>0</v>
      </c>
      <c r="AG348" s="1">
        <v>0</v>
      </c>
      <c r="AH348" s="1">
        <v>0</v>
      </c>
      <c r="AI348" s="1">
        <v>0</v>
      </c>
      <c r="AJ348" s="1">
        <v>0</v>
      </c>
      <c r="AK348" s="1">
        <v>0</v>
      </c>
      <c r="AL348" s="1">
        <v>0</v>
      </c>
      <c r="AM348" s="1">
        <v>0</v>
      </c>
      <c r="AN348" s="1">
        <v>0</v>
      </c>
      <c r="AO348" s="1">
        <v>0</v>
      </c>
      <c r="AP348" s="1">
        <v>0</v>
      </c>
      <c r="AQ348" s="1">
        <v>0</v>
      </c>
      <c r="AR348" s="1">
        <v>0</v>
      </c>
      <c r="AS348" s="1">
        <v>0</v>
      </c>
      <c r="AT348" s="1">
        <v>0</v>
      </c>
      <c r="AU348" s="1">
        <v>0</v>
      </c>
      <c r="AV348" s="1">
        <v>0</v>
      </c>
      <c r="AW348" s="1">
        <v>0</v>
      </c>
      <c r="AX348" s="1">
        <v>0</v>
      </c>
    </row>
    <row r="349" spans="17:50" x14ac:dyDescent="0.25">
      <c r="Q349" s="49"/>
      <c r="R349" s="49"/>
      <c r="S349" s="49" t="s">
        <v>58</v>
      </c>
      <c r="T349" s="49"/>
      <c r="U349" s="1">
        <f>-C36*F36</f>
        <v>0</v>
      </c>
      <c r="V349" s="1">
        <f t="shared" ref="V349:AX349" si="194">IF(V$75=$B$6,(-$U349)*IF($G36="Y",(1+$B$5)^($B$6-1),1),0)</f>
        <v>0</v>
      </c>
      <c r="W349" s="1">
        <f t="shared" si="194"/>
        <v>0</v>
      </c>
      <c r="X349" s="1">
        <f t="shared" si="194"/>
        <v>0</v>
      </c>
      <c r="Y349" s="1">
        <f t="shared" si="194"/>
        <v>0</v>
      </c>
      <c r="Z349" s="1">
        <f t="shared" si="194"/>
        <v>0</v>
      </c>
      <c r="AA349" s="1">
        <f t="shared" si="194"/>
        <v>0</v>
      </c>
      <c r="AB349" s="1">
        <f t="shared" si="194"/>
        <v>0</v>
      </c>
      <c r="AC349" s="1">
        <f t="shared" si="194"/>
        <v>0</v>
      </c>
      <c r="AD349" s="1">
        <f t="shared" si="194"/>
        <v>0</v>
      </c>
      <c r="AE349" s="1">
        <f t="shared" si="194"/>
        <v>0</v>
      </c>
      <c r="AF349" s="1">
        <f t="shared" si="194"/>
        <v>0</v>
      </c>
      <c r="AG349" s="1">
        <f t="shared" si="194"/>
        <v>0</v>
      </c>
      <c r="AH349" s="1">
        <f t="shared" si="194"/>
        <v>0</v>
      </c>
      <c r="AI349" s="1">
        <f t="shared" si="194"/>
        <v>0</v>
      </c>
      <c r="AJ349" s="1">
        <f t="shared" si="194"/>
        <v>0</v>
      </c>
      <c r="AK349" s="1">
        <f t="shared" si="194"/>
        <v>0</v>
      </c>
      <c r="AL349" s="1">
        <f t="shared" si="194"/>
        <v>0</v>
      </c>
      <c r="AM349" s="1">
        <f t="shared" si="194"/>
        <v>0</v>
      </c>
      <c r="AN349" s="1">
        <f t="shared" si="194"/>
        <v>0</v>
      </c>
      <c r="AO349" s="1">
        <f t="shared" si="194"/>
        <v>0</v>
      </c>
      <c r="AP349" s="1">
        <f t="shared" si="194"/>
        <v>0</v>
      </c>
      <c r="AQ349" s="1">
        <f t="shared" si="194"/>
        <v>0</v>
      </c>
      <c r="AR349" s="1">
        <f t="shared" si="194"/>
        <v>0</v>
      </c>
      <c r="AS349" s="1">
        <f t="shared" si="194"/>
        <v>0</v>
      </c>
      <c r="AT349" s="1">
        <f t="shared" si="194"/>
        <v>0</v>
      </c>
      <c r="AU349" s="1">
        <f t="shared" si="194"/>
        <v>0</v>
      </c>
      <c r="AV349" s="1">
        <f t="shared" si="194"/>
        <v>0</v>
      </c>
      <c r="AW349" s="1">
        <f t="shared" si="194"/>
        <v>0</v>
      </c>
      <c r="AX349" s="1">
        <f t="shared" si="194"/>
        <v>0</v>
      </c>
    </row>
    <row r="350" spans="17:50" x14ac:dyDescent="0.25">
      <c r="S350" s="12" t="s">
        <v>0</v>
      </c>
      <c r="U350" s="53">
        <f>-D36-(E36*H36)</f>
        <v>0</v>
      </c>
      <c r="V350" s="53">
        <f t="shared" ref="V350:AX350" si="195">IF(V$75&lt;=$B$6,U350*(1+$B$5),0)</f>
        <v>0</v>
      </c>
      <c r="W350" s="53">
        <f t="shared" si="195"/>
        <v>0</v>
      </c>
      <c r="X350" s="53">
        <f t="shared" si="195"/>
        <v>0</v>
      </c>
      <c r="Y350" s="53">
        <f t="shared" si="195"/>
        <v>0</v>
      </c>
      <c r="Z350" s="53">
        <f t="shared" si="195"/>
        <v>0</v>
      </c>
      <c r="AA350" s="53">
        <f t="shared" si="195"/>
        <v>0</v>
      </c>
      <c r="AB350" s="53">
        <f t="shared" si="195"/>
        <v>0</v>
      </c>
      <c r="AC350" s="53">
        <f t="shared" si="195"/>
        <v>0</v>
      </c>
      <c r="AD350" s="53">
        <f t="shared" si="195"/>
        <v>0</v>
      </c>
      <c r="AE350" s="53">
        <f t="shared" si="195"/>
        <v>0</v>
      </c>
      <c r="AF350" s="53">
        <f t="shared" si="195"/>
        <v>0</v>
      </c>
      <c r="AG350" s="53">
        <f t="shared" si="195"/>
        <v>0</v>
      </c>
      <c r="AH350" s="53">
        <f t="shared" si="195"/>
        <v>0</v>
      </c>
      <c r="AI350" s="53">
        <f t="shared" si="195"/>
        <v>0</v>
      </c>
      <c r="AJ350" s="53">
        <f t="shared" si="195"/>
        <v>0</v>
      </c>
      <c r="AK350" s="53">
        <f t="shared" si="195"/>
        <v>0</v>
      </c>
      <c r="AL350" s="53">
        <f t="shared" si="195"/>
        <v>0</v>
      </c>
      <c r="AM350" s="53">
        <f t="shared" si="195"/>
        <v>0</v>
      </c>
      <c r="AN350" s="53">
        <f t="shared" si="195"/>
        <v>0</v>
      </c>
      <c r="AO350" s="53">
        <f t="shared" si="195"/>
        <v>0</v>
      </c>
      <c r="AP350" s="53">
        <f t="shared" si="195"/>
        <v>0</v>
      </c>
      <c r="AQ350" s="53">
        <f t="shared" si="195"/>
        <v>0</v>
      </c>
      <c r="AR350" s="53">
        <f t="shared" si="195"/>
        <v>0</v>
      </c>
      <c r="AS350" s="53">
        <f t="shared" si="195"/>
        <v>0</v>
      </c>
      <c r="AT350" s="53">
        <f t="shared" si="195"/>
        <v>0</v>
      </c>
      <c r="AU350" s="53">
        <f t="shared" si="195"/>
        <v>0</v>
      </c>
      <c r="AV350" s="53">
        <f t="shared" si="195"/>
        <v>0</v>
      </c>
      <c r="AW350" s="53">
        <f t="shared" si="195"/>
        <v>0</v>
      </c>
      <c r="AX350" s="53">
        <f t="shared" si="195"/>
        <v>0</v>
      </c>
    </row>
    <row r="351" spans="17:50" x14ac:dyDescent="0.25">
      <c r="S351" t="s">
        <v>59</v>
      </c>
      <c r="U351" s="1">
        <f t="shared" ref="U351:AN351" si="196">SUM(U348:U350)</f>
        <v>0</v>
      </c>
      <c r="V351" s="1">
        <f t="shared" si="196"/>
        <v>0</v>
      </c>
      <c r="W351" s="1">
        <f t="shared" si="196"/>
        <v>0</v>
      </c>
      <c r="X351" s="1">
        <f t="shared" si="196"/>
        <v>0</v>
      </c>
      <c r="Y351" s="1">
        <f t="shared" si="196"/>
        <v>0</v>
      </c>
      <c r="Z351" s="1">
        <f t="shared" si="196"/>
        <v>0</v>
      </c>
      <c r="AA351" s="1">
        <f t="shared" si="196"/>
        <v>0</v>
      </c>
      <c r="AB351" s="1">
        <f t="shared" si="196"/>
        <v>0</v>
      </c>
      <c r="AC351" s="1">
        <f t="shared" si="196"/>
        <v>0</v>
      </c>
      <c r="AD351" s="1">
        <f t="shared" si="196"/>
        <v>0</v>
      </c>
      <c r="AE351" s="1">
        <f t="shared" si="196"/>
        <v>0</v>
      </c>
      <c r="AF351" s="1">
        <f t="shared" si="196"/>
        <v>0</v>
      </c>
      <c r="AG351" s="1">
        <f t="shared" si="196"/>
        <v>0</v>
      </c>
      <c r="AH351" s="1">
        <f t="shared" si="196"/>
        <v>0</v>
      </c>
      <c r="AI351" s="1">
        <f t="shared" si="196"/>
        <v>0</v>
      </c>
      <c r="AJ351" s="1">
        <f t="shared" si="196"/>
        <v>0</v>
      </c>
      <c r="AK351" s="1">
        <f t="shared" si="196"/>
        <v>0</v>
      </c>
      <c r="AL351" s="1">
        <f t="shared" si="196"/>
        <v>0</v>
      </c>
      <c r="AM351" s="1">
        <f t="shared" si="196"/>
        <v>0</v>
      </c>
      <c r="AN351" s="1">
        <f t="shared" si="196"/>
        <v>0</v>
      </c>
      <c r="AO351" s="1">
        <f t="shared" ref="AO351:AX351" si="197">SUM(AO348:AO350)</f>
        <v>0</v>
      </c>
      <c r="AP351" s="1">
        <f t="shared" si="197"/>
        <v>0</v>
      </c>
      <c r="AQ351" s="1">
        <f t="shared" si="197"/>
        <v>0</v>
      </c>
      <c r="AR351" s="1">
        <f t="shared" si="197"/>
        <v>0</v>
      </c>
      <c r="AS351" s="1">
        <f t="shared" si="197"/>
        <v>0</v>
      </c>
      <c r="AT351" s="1">
        <f t="shared" si="197"/>
        <v>0</v>
      </c>
      <c r="AU351" s="1">
        <f t="shared" si="197"/>
        <v>0</v>
      </c>
      <c r="AV351" s="1">
        <f t="shared" si="197"/>
        <v>0</v>
      </c>
      <c r="AW351" s="1">
        <f t="shared" si="197"/>
        <v>0</v>
      </c>
      <c r="AX351" s="1">
        <f t="shared" si="197"/>
        <v>0</v>
      </c>
    </row>
    <row r="353" spans="17:50" x14ac:dyDescent="0.25">
      <c r="Q353">
        <f>+A37</f>
        <v>0</v>
      </c>
      <c r="R353">
        <f>+B37</f>
        <v>0</v>
      </c>
      <c r="S353" t="s">
        <v>57</v>
      </c>
      <c r="U353" s="1">
        <f>-C37*(1-F37)</f>
        <v>0</v>
      </c>
      <c r="V353" s="1">
        <v>0</v>
      </c>
      <c r="W353" s="1">
        <v>0</v>
      </c>
      <c r="X353" s="1">
        <v>0</v>
      </c>
      <c r="Y353" s="1">
        <v>0</v>
      </c>
      <c r="Z353" s="1">
        <v>0</v>
      </c>
      <c r="AA353" s="1">
        <v>0</v>
      </c>
      <c r="AB353" s="1">
        <v>0</v>
      </c>
      <c r="AC353" s="1">
        <v>0</v>
      </c>
      <c r="AD353" s="1">
        <v>0</v>
      </c>
      <c r="AE353" s="1">
        <v>0</v>
      </c>
      <c r="AF353" s="1">
        <v>0</v>
      </c>
      <c r="AG353" s="1">
        <v>0</v>
      </c>
      <c r="AH353" s="1">
        <v>0</v>
      </c>
      <c r="AI353" s="1">
        <v>0</v>
      </c>
      <c r="AJ353" s="1">
        <v>0</v>
      </c>
      <c r="AK353" s="1">
        <v>0</v>
      </c>
      <c r="AL353" s="1">
        <v>0</v>
      </c>
      <c r="AM353" s="1">
        <v>0</v>
      </c>
      <c r="AN353" s="1">
        <v>0</v>
      </c>
      <c r="AO353" s="1">
        <v>0</v>
      </c>
      <c r="AP353" s="1">
        <v>0</v>
      </c>
      <c r="AQ353" s="1">
        <v>0</v>
      </c>
      <c r="AR353" s="1">
        <v>0</v>
      </c>
      <c r="AS353" s="1">
        <v>0</v>
      </c>
      <c r="AT353" s="1">
        <v>0</v>
      </c>
      <c r="AU353" s="1">
        <v>0</v>
      </c>
      <c r="AV353" s="1">
        <v>0</v>
      </c>
      <c r="AW353" s="1">
        <v>0</v>
      </c>
      <c r="AX353" s="1">
        <v>0</v>
      </c>
    </row>
    <row r="354" spans="17:50" x14ac:dyDescent="0.25">
      <c r="Q354" s="49"/>
      <c r="R354" s="49"/>
      <c r="S354" s="49" t="s">
        <v>58</v>
      </c>
      <c r="T354" s="49"/>
      <c r="U354" s="1">
        <f>-C37*F37</f>
        <v>0</v>
      </c>
      <c r="V354" s="1">
        <f t="shared" ref="V354:AX354" si="198">IF(V$75=$B$6,(-$U354)*IF($G37="Y",(1+$B$5)^($B$6-1),1),0)</f>
        <v>0</v>
      </c>
      <c r="W354" s="1">
        <f t="shared" si="198"/>
        <v>0</v>
      </c>
      <c r="X354" s="1">
        <f t="shared" si="198"/>
        <v>0</v>
      </c>
      <c r="Y354" s="1">
        <f t="shared" si="198"/>
        <v>0</v>
      </c>
      <c r="Z354" s="1">
        <f t="shared" si="198"/>
        <v>0</v>
      </c>
      <c r="AA354" s="1">
        <f t="shared" si="198"/>
        <v>0</v>
      </c>
      <c r="AB354" s="1">
        <f t="shared" si="198"/>
        <v>0</v>
      </c>
      <c r="AC354" s="1">
        <f t="shared" si="198"/>
        <v>0</v>
      </c>
      <c r="AD354" s="1">
        <f t="shared" si="198"/>
        <v>0</v>
      </c>
      <c r="AE354" s="1">
        <f t="shared" si="198"/>
        <v>0</v>
      </c>
      <c r="AF354" s="1">
        <f t="shared" si="198"/>
        <v>0</v>
      </c>
      <c r="AG354" s="1">
        <f t="shared" si="198"/>
        <v>0</v>
      </c>
      <c r="AH354" s="1">
        <f t="shared" si="198"/>
        <v>0</v>
      </c>
      <c r="AI354" s="1">
        <f t="shared" si="198"/>
        <v>0</v>
      </c>
      <c r="AJ354" s="1">
        <f t="shared" si="198"/>
        <v>0</v>
      </c>
      <c r="AK354" s="1">
        <f t="shared" si="198"/>
        <v>0</v>
      </c>
      <c r="AL354" s="1">
        <f t="shared" si="198"/>
        <v>0</v>
      </c>
      <c r="AM354" s="1">
        <f t="shared" si="198"/>
        <v>0</v>
      </c>
      <c r="AN354" s="1">
        <f t="shared" si="198"/>
        <v>0</v>
      </c>
      <c r="AO354" s="1">
        <f t="shared" si="198"/>
        <v>0</v>
      </c>
      <c r="AP354" s="1">
        <f t="shared" si="198"/>
        <v>0</v>
      </c>
      <c r="AQ354" s="1">
        <f t="shared" si="198"/>
        <v>0</v>
      </c>
      <c r="AR354" s="1">
        <f t="shared" si="198"/>
        <v>0</v>
      </c>
      <c r="AS354" s="1">
        <f t="shared" si="198"/>
        <v>0</v>
      </c>
      <c r="AT354" s="1">
        <f t="shared" si="198"/>
        <v>0</v>
      </c>
      <c r="AU354" s="1">
        <f t="shared" si="198"/>
        <v>0</v>
      </c>
      <c r="AV354" s="1">
        <f t="shared" si="198"/>
        <v>0</v>
      </c>
      <c r="AW354" s="1">
        <f t="shared" si="198"/>
        <v>0</v>
      </c>
      <c r="AX354" s="1">
        <f t="shared" si="198"/>
        <v>0</v>
      </c>
    </row>
    <row r="355" spans="17:50" x14ac:dyDescent="0.25">
      <c r="S355" s="12" t="s">
        <v>0</v>
      </c>
      <c r="U355" s="53">
        <f>-D37-(E37*H37)</f>
        <v>0</v>
      </c>
      <c r="V355" s="53">
        <f t="shared" ref="V355:AX355" si="199">IF(V$75&lt;=$B$6,U355*(1+$B$5),0)</f>
        <v>0</v>
      </c>
      <c r="W355" s="53">
        <f t="shared" si="199"/>
        <v>0</v>
      </c>
      <c r="X355" s="53">
        <f t="shared" si="199"/>
        <v>0</v>
      </c>
      <c r="Y355" s="53">
        <f t="shared" si="199"/>
        <v>0</v>
      </c>
      <c r="Z355" s="53">
        <f t="shared" si="199"/>
        <v>0</v>
      </c>
      <c r="AA355" s="53">
        <f t="shared" si="199"/>
        <v>0</v>
      </c>
      <c r="AB355" s="53">
        <f t="shared" si="199"/>
        <v>0</v>
      </c>
      <c r="AC355" s="53">
        <f t="shared" si="199"/>
        <v>0</v>
      </c>
      <c r="AD355" s="53">
        <f t="shared" si="199"/>
        <v>0</v>
      </c>
      <c r="AE355" s="53">
        <f t="shared" si="199"/>
        <v>0</v>
      </c>
      <c r="AF355" s="53">
        <f t="shared" si="199"/>
        <v>0</v>
      </c>
      <c r="AG355" s="53">
        <f t="shared" si="199"/>
        <v>0</v>
      </c>
      <c r="AH355" s="53">
        <f t="shared" si="199"/>
        <v>0</v>
      </c>
      <c r="AI355" s="53">
        <f t="shared" si="199"/>
        <v>0</v>
      </c>
      <c r="AJ355" s="53">
        <f t="shared" si="199"/>
        <v>0</v>
      </c>
      <c r="AK355" s="53">
        <f t="shared" si="199"/>
        <v>0</v>
      </c>
      <c r="AL355" s="53">
        <f t="shared" si="199"/>
        <v>0</v>
      </c>
      <c r="AM355" s="53">
        <f t="shared" si="199"/>
        <v>0</v>
      </c>
      <c r="AN355" s="53">
        <f t="shared" si="199"/>
        <v>0</v>
      </c>
      <c r="AO355" s="53">
        <f t="shared" si="199"/>
        <v>0</v>
      </c>
      <c r="AP355" s="53">
        <f t="shared" si="199"/>
        <v>0</v>
      </c>
      <c r="AQ355" s="53">
        <f t="shared" si="199"/>
        <v>0</v>
      </c>
      <c r="AR355" s="53">
        <f t="shared" si="199"/>
        <v>0</v>
      </c>
      <c r="AS355" s="53">
        <f t="shared" si="199"/>
        <v>0</v>
      </c>
      <c r="AT355" s="53">
        <f t="shared" si="199"/>
        <v>0</v>
      </c>
      <c r="AU355" s="53">
        <f t="shared" si="199"/>
        <v>0</v>
      </c>
      <c r="AV355" s="53">
        <f t="shared" si="199"/>
        <v>0</v>
      </c>
      <c r="AW355" s="53">
        <f t="shared" si="199"/>
        <v>0</v>
      </c>
      <c r="AX355" s="53">
        <f t="shared" si="199"/>
        <v>0</v>
      </c>
    </row>
    <row r="356" spans="17:50" x14ac:dyDescent="0.25">
      <c r="S356" t="s">
        <v>59</v>
      </c>
      <c r="U356" s="1">
        <f t="shared" ref="U356:AN356" si="200">SUM(U353:U355)</f>
        <v>0</v>
      </c>
      <c r="V356" s="1">
        <f t="shared" si="200"/>
        <v>0</v>
      </c>
      <c r="W356" s="1">
        <f t="shared" si="200"/>
        <v>0</v>
      </c>
      <c r="X356" s="1">
        <f t="shared" si="200"/>
        <v>0</v>
      </c>
      <c r="Y356" s="1">
        <f t="shared" si="200"/>
        <v>0</v>
      </c>
      <c r="Z356" s="1">
        <f t="shared" si="200"/>
        <v>0</v>
      </c>
      <c r="AA356" s="1">
        <f t="shared" si="200"/>
        <v>0</v>
      </c>
      <c r="AB356" s="1">
        <f t="shared" si="200"/>
        <v>0</v>
      </c>
      <c r="AC356" s="1">
        <f t="shared" si="200"/>
        <v>0</v>
      </c>
      <c r="AD356" s="1">
        <f t="shared" si="200"/>
        <v>0</v>
      </c>
      <c r="AE356" s="1">
        <f t="shared" si="200"/>
        <v>0</v>
      </c>
      <c r="AF356" s="1">
        <f t="shared" si="200"/>
        <v>0</v>
      </c>
      <c r="AG356" s="1">
        <f t="shared" si="200"/>
        <v>0</v>
      </c>
      <c r="AH356" s="1">
        <f t="shared" si="200"/>
        <v>0</v>
      </c>
      <c r="AI356" s="1">
        <f t="shared" si="200"/>
        <v>0</v>
      </c>
      <c r="AJ356" s="1">
        <f t="shared" si="200"/>
        <v>0</v>
      </c>
      <c r="AK356" s="1">
        <f t="shared" si="200"/>
        <v>0</v>
      </c>
      <c r="AL356" s="1">
        <f t="shared" si="200"/>
        <v>0</v>
      </c>
      <c r="AM356" s="1">
        <f t="shared" si="200"/>
        <v>0</v>
      </c>
      <c r="AN356" s="1">
        <f t="shared" si="200"/>
        <v>0</v>
      </c>
      <c r="AO356" s="1">
        <f t="shared" ref="AO356:AX356" si="201">SUM(AO353:AO355)</f>
        <v>0</v>
      </c>
      <c r="AP356" s="1">
        <f t="shared" si="201"/>
        <v>0</v>
      </c>
      <c r="AQ356" s="1">
        <f t="shared" si="201"/>
        <v>0</v>
      </c>
      <c r="AR356" s="1">
        <f t="shared" si="201"/>
        <v>0</v>
      </c>
      <c r="AS356" s="1">
        <f t="shared" si="201"/>
        <v>0</v>
      </c>
      <c r="AT356" s="1">
        <f t="shared" si="201"/>
        <v>0</v>
      </c>
      <c r="AU356" s="1">
        <f t="shared" si="201"/>
        <v>0</v>
      </c>
      <c r="AV356" s="1">
        <f t="shared" si="201"/>
        <v>0</v>
      </c>
      <c r="AW356" s="1">
        <f t="shared" si="201"/>
        <v>0</v>
      </c>
      <c r="AX356" s="1">
        <f t="shared" si="201"/>
        <v>0</v>
      </c>
    </row>
  </sheetData>
  <mergeCells count="1">
    <mergeCell ref="K8:L8"/>
  </mergeCells>
  <phoneticPr fontId="0" type="noConversion"/>
  <pageMargins left="0.75" right="0.75" top="1" bottom="1" header="0.5" footer="0.5"/>
  <pageSetup orientation="portrait" horizontalDpi="4294967293" verticalDpi="0" r:id="rId1"/>
  <headerFooter alignWithMargins="0">
    <oddFooter>&amp;CCopyright  SherpaReport.com</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75"/>
  <sheetViews>
    <sheetView topLeftCell="A4" workbookViewId="0">
      <selection activeCell="B42" sqref="B40:B42"/>
    </sheetView>
  </sheetViews>
  <sheetFormatPr defaultRowHeight="12.5" x14ac:dyDescent="0.25"/>
  <cols>
    <col min="1" max="1" width="27.1796875" customWidth="1"/>
    <col min="2" max="2" width="20.453125" customWidth="1"/>
    <col min="3" max="5" width="12.26953125" customWidth="1"/>
    <col min="6" max="6" width="5.1796875" customWidth="1"/>
    <col min="7" max="7" width="4.54296875" customWidth="1"/>
    <col min="8" max="8" width="9.81640625" customWidth="1"/>
    <col min="9" max="9" width="2.81640625" customWidth="1"/>
    <col min="10" max="13" width="11" customWidth="1"/>
    <col min="14" max="14" width="11.7265625" bestFit="1" customWidth="1"/>
    <col min="15" max="15" width="3.1796875" customWidth="1"/>
    <col min="16" max="18" width="11.26953125" customWidth="1"/>
    <col min="19" max="19" width="6.7265625" customWidth="1"/>
  </cols>
  <sheetData>
    <row r="1" spans="1:19" ht="18" x14ac:dyDescent="0.4">
      <c r="A1" s="11" t="s">
        <v>68</v>
      </c>
      <c r="F1" s="90" t="s">
        <v>47</v>
      </c>
      <c r="L1" s="46" t="str">
        <f>+'NPV Cost per Night (3)'!L1</f>
        <v>Last Updated Feb 2023</v>
      </c>
    </row>
    <row r="2" spans="1:19" ht="15.5" x14ac:dyDescent="0.35">
      <c r="A2" s="7" t="s">
        <v>67</v>
      </c>
    </row>
    <row r="3" spans="1:19" ht="18.5" thickBot="1" x14ac:dyDescent="0.45">
      <c r="C3" s="113" t="s">
        <v>88</v>
      </c>
      <c r="D3" s="113"/>
      <c r="E3" s="113"/>
      <c r="F3" s="88"/>
      <c r="J3" s="114" t="s">
        <v>115</v>
      </c>
      <c r="K3" s="115"/>
      <c r="L3" s="116"/>
      <c r="M3" s="96"/>
      <c r="P3" s="114" t="s">
        <v>116</v>
      </c>
      <c r="Q3" s="115"/>
      <c r="R3" s="116"/>
    </row>
    <row r="4" spans="1:19" ht="44.25" customHeight="1" x14ac:dyDescent="0.25">
      <c r="C4" s="81" t="s">
        <v>69</v>
      </c>
      <c r="D4" s="81" t="s">
        <v>70</v>
      </c>
      <c r="E4" s="81" t="s">
        <v>109</v>
      </c>
      <c r="F4" s="85"/>
      <c r="H4" s="84" t="s">
        <v>108</v>
      </c>
      <c r="J4" s="92" t="str">
        <f>+C4</f>
        <v>Cost per 1</v>
      </c>
      <c r="K4" s="85" t="str">
        <f>+D4</f>
        <v>Simple 2</v>
      </c>
      <c r="L4" s="93" t="str">
        <f>+E4</f>
        <v>NPV 3</v>
      </c>
      <c r="M4" s="85"/>
      <c r="N4" s="82" t="s">
        <v>105</v>
      </c>
      <c r="P4" s="92" t="str">
        <f>+C4</f>
        <v>Cost per 1</v>
      </c>
      <c r="Q4" s="85" t="str">
        <f>+D4</f>
        <v>Simple 2</v>
      </c>
      <c r="R4" s="93" t="str">
        <f>+E4</f>
        <v>NPV 3</v>
      </c>
      <c r="S4" s="83"/>
    </row>
    <row r="5" spans="1:19" ht="12.75" customHeight="1" x14ac:dyDescent="0.25">
      <c r="C5" s="85"/>
      <c r="D5" s="85"/>
      <c r="E5" s="85"/>
      <c r="F5" s="85"/>
      <c r="H5" s="82"/>
      <c r="J5" s="69"/>
      <c r="L5" s="70"/>
      <c r="N5" s="82"/>
      <c r="P5" s="69"/>
      <c r="R5" s="70"/>
      <c r="S5" s="83"/>
    </row>
    <row r="6" spans="1:19" x14ac:dyDescent="0.25">
      <c r="J6" s="69"/>
      <c r="L6" s="70"/>
      <c r="P6" s="69"/>
      <c r="R6" s="70"/>
    </row>
    <row r="7" spans="1:19" x14ac:dyDescent="0.25">
      <c r="A7" t="str">
        <f>+'Cost per Night (1)'!A12</f>
        <v xml:space="preserve"> My 5 Homes</v>
      </c>
      <c r="C7" s="1">
        <f>+'Cost per Night (1)'!P12</f>
        <v>404.40058636041203</v>
      </c>
      <c r="D7" s="1">
        <f>+'Simple Cost per Night (2)'!P12</f>
        <v>366.66666666666669</v>
      </c>
      <c r="E7" s="1">
        <f>+'NPV Cost per Night (3)'!L12</f>
        <v>238.7531075977798</v>
      </c>
      <c r="F7" s="1"/>
      <c r="H7">
        <f>+'Cost per Night (1)'!H12</f>
        <v>2</v>
      </c>
      <c r="J7" s="94">
        <f t="shared" ref="J7:J19" si="0">+C7/$H7</f>
        <v>202.20029318020602</v>
      </c>
      <c r="K7" s="1">
        <f t="shared" ref="K7:K19" si="1">+D7/$H7</f>
        <v>183.33333333333334</v>
      </c>
      <c r="L7" s="95">
        <f t="shared" ref="L7:L19" si="2">+E7/$H7</f>
        <v>119.3765537988899</v>
      </c>
      <c r="M7" s="1"/>
      <c r="N7" s="87">
        <v>2000000</v>
      </c>
      <c r="P7" s="94">
        <f t="shared" ref="P7:R10" si="3">+C7/($N7/1000000)</f>
        <v>202.20029318020602</v>
      </c>
      <c r="Q7" s="1">
        <f t="shared" si="3"/>
        <v>183.33333333333334</v>
      </c>
      <c r="R7" s="95">
        <f t="shared" si="3"/>
        <v>119.3765537988899</v>
      </c>
    </row>
    <row r="8" spans="1:19" hidden="1" x14ac:dyDescent="0.25">
      <c r="A8" t="str">
        <f>+'Cost per Night (1)'!A13</f>
        <v xml:space="preserve"> A&amp;K Residence Club</v>
      </c>
      <c r="C8" s="1">
        <f>+'Cost per Night (1)'!P13</f>
        <v>1425.2849990714021</v>
      </c>
      <c r="D8" s="1">
        <f>+'Simple Cost per Night (2)'!P13</f>
        <v>1331.6666666666667</v>
      </c>
      <c r="E8" s="1">
        <f>+'NPV Cost per Night (3)'!L13</f>
        <v>979.9205880476577</v>
      </c>
      <c r="F8" s="1"/>
      <c r="H8">
        <f>+'Cost per Night (1)'!H13</f>
        <v>3</v>
      </c>
      <c r="J8" s="94">
        <f t="shared" ref="J8:L10" si="4">+C8/$H8</f>
        <v>475.09499969046738</v>
      </c>
      <c r="K8" s="1">
        <f t="shared" si="4"/>
        <v>443.88888888888891</v>
      </c>
      <c r="L8" s="95">
        <f t="shared" si="4"/>
        <v>326.64019601588592</v>
      </c>
      <c r="M8" s="1"/>
      <c r="N8" s="87">
        <v>2500000</v>
      </c>
      <c r="P8" s="94">
        <f t="shared" si="3"/>
        <v>570.1139996285608</v>
      </c>
      <c r="Q8" s="1">
        <f t="shared" si="3"/>
        <v>532.66666666666674</v>
      </c>
      <c r="R8" s="95">
        <f t="shared" si="3"/>
        <v>391.9682352190631</v>
      </c>
    </row>
    <row r="9" spans="1:19" hidden="1" x14ac:dyDescent="0.25">
      <c r="A9" t="str">
        <f>+'Cost per Night (1)'!A14</f>
        <v xml:space="preserve"> A&amp;K Residence Club</v>
      </c>
      <c r="C9" s="1">
        <f>+'Cost per Night (1)'!P14</f>
        <v>1280.2442849183444</v>
      </c>
      <c r="D9" s="1">
        <f>+'Simple Cost per Night (2)'!P14</f>
        <v>1200</v>
      </c>
      <c r="E9" s="1">
        <f>+'NPV Cost per Night (3)'!L14</f>
        <v>893.72964895634368</v>
      </c>
      <c r="F9" s="1"/>
      <c r="H9">
        <f>+'Cost per Night (1)'!H14</f>
        <v>3</v>
      </c>
      <c r="J9" s="94">
        <f t="shared" si="4"/>
        <v>426.74809497278147</v>
      </c>
      <c r="K9" s="1">
        <f t="shared" si="4"/>
        <v>400</v>
      </c>
      <c r="L9" s="95">
        <f t="shared" si="4"/>
        <v>297.90988298544789</v>
      </c>
      <c r="M9" s="1"/>
      <c r="N9" s="87">
        <v>2500000</v>
      </c>
      <c r="P9" s="94">
        <f t="shared" si="3"/>
        <v>512.09771396733777</v>
      </c>
      <c r="Q9" s="1">
        <f t="shared" si="3"/>
        <v>480</v>
      </c>
      <c r="R9" s="95">
        <f t="shared" si="3"/>
        <v>357.49185958253747</v>
      </c>
    </row>
    <row r="10" spans="1:19" hidden="1" x14ac:dyDescent="0.25">
      <c r="A10" t="str">
        <f>+'Cost per Night (1)'!A15</f>
        <v xml:space="preserve"> A&amp;K Residence Club</v>
      </c>
      <c r="C10" s="1">
        <f>+'Cost per Night (1)'!P15</f>
        <v>1155.2035707652872</v>
      </c>
      <c r="D10" s="1">
        <f>+'Simple Cost per Night (2)'!P15</f>
        <v>1088.3333333333333</v>
      </c>
      <c r="E10" s="1">
        <f>+'NPV Cost per Night (3)'!L15</f>
        <v>825.90866178739361</v>
      </c>
      <c r="F10" s="1"/>
      <c r="H10">
        <f>+'Cost per Night (1)'!H15</f>
        <v>3</v>
      </c>
      <c r="J10" s="94">
        <f t="shared" si="4"/>
        <v>385.06785692176237</v>
      </c>
      <c r="K10" s="1">
        <f t="shared" si="4"/>
        <v>362.77777777777777</v>
      </c>
      <c r="L10" s="95">
        <f t="shared" si="4"/>
        <v>275.30288726246454</v>
      </c>
      <c r="M10" s="1"/>
      <c r="N10" s="87">
        <v>2500000</v>
      </c>
      <c r="P10" s="94">
        <f t="shared" si="3"/>
        <v>462.08142830611484</v>
      </c>
      <c r="Q10" s="1">
        <f t="shared" si="3"/>
        <v>435.33333333333331</v>
      </c>
      <c r="R10" s="95">
        <f t="shared" si="3"/>
        <v>330.36346471495744</v>
      </c>
    </row>
    <row r="11" spans="1:19" hidden="1" x14ac:dyDescent="0.25">
      <c r="A11">
        <f>+'Cost per Night (1)'!A16</f>
        <v>0</v>
      </c>
      <c r="B11">
        <f>+'Cost per Night (1)'!B16</f>
        <v>0</v>
      </c>
      <c r="C11" s="1">
        <f>+'Cost per Night (1)'!P16</f>
        <v>0</v>
      </c>
      <c r="D11" s="1">
        <f>+'Simple Cost per Night (2)'!P16</f>
        <v>0</v>
      </c>
      <c r="E11" s="1" t="e">
        <f>+'NPV Cost per Night (3)'!L16</f>
        <v>#DIV/0!</v>
      </c>
      <c r="F11" s="1"/>
      <c r="H11">
        <v>1</v>
      </c>
      <c r="J11" s="94">
        <f t="shared" si="0"/>
        <v>0</v>
      </c>
      <c r="K11" s="1">
        <f t="shared" si="1"/>
        <v>0</v>
      </c>
      <c r="L11" s="95" t="e">
        <f t="shared" si="2"/>
        <v>#DIV/0!</v>
      </c>
      <c r="M11" s="1"/>
      <c r="N11" s="87">
        <v>0</v>
      </c>
      <c r="P11" s="94" t="e">
        <f t="shared" ref="P11:P62" si="5">+C11/($N11/1000000)</f>
        <v>#DIV/0!</v>
      </c>
      <c r="Q11" s="1" t="e">
        <f t="shared" ref="Q11:Q25" si="6">+D11/($N11/1000000)</f>
        <v>#DIV/0!</v>
      </c>
      <c r="R11" s="95" t="e">
        <f t="shared" ref="R11:R25" si="7">+E11/($N11/1000000)</f>
        <v>#DIV/0!</v>
      </c>
    </row>
    <row r="12" spans="1:19" hidden="1" x14ac:dyDescent="0.25">
      <c r="A12">
        <f>+'Cost per Night (1)'!A17</f>
        <v>0</v>
      </c>
      <c r="B12">
        <f>+'Cost per Night (1)'!B17</f>
        <v>0</v>
      </c>
      <c r="C12" s="1">
        <f>+'Cost per Night (1)'!P17</f>
        <v>0</v>
      </c>
      <c r="D12" s="1">
        <f>+'Simple Cost per Night (2)'!P17</f>
        <v>0</v>
      </c>
      <c r="E12" s="1" t="e">
        <f>+'NPV Cost per Night (3)'!L17</f>
        <v>#DIV/0!</v>
      </c>
      <c r="F12" s="1"/>
      <c r="H12">
        <f>+'Cost per Night (1)'!H17</f>
        <v>0</v>
      </c>
      <c r="J12" s="94" t="e">
        <f t="shared" si="0"/>
        <v>#DIV/0!</v>
      </c>
      <c r="K12" s="1" t="e">
        <f t="shared" si="1"/>
        <v>#DIV/0!</v>
      </c>
      <c r="L12" s="95" t="e">
        <f t="shared" si="2"/>
        <v>#DIV/0!</v>
      </c>
      <c r="M12" s="1"/>
      <c r="N12" s="87">
        <v>0</v>
      </c>
      <c r="P12" s="94" t="e">
        <f t="shared" si="5"/>
        <v>#DIV/0!</v>
      </c>
      <c r="Q12" s="1" t="e">
        <f t="shared" si="6"/>
        <v>#DIV/0!</v>
      </c>
      <c r="R12" s="95" t="e">
        <f t="shared" si="7"/>
        <v>#DIV/0!</v>
      </c>
    </row>
    <row r="13" spans="1:19" hidden="1" x14ac:dyDescent="0.25">
      <c r="A13">
        <f>+'Cost per Night (1)'!A18</f>
        <v>0</v>
      </c>
      <c r="B13">
        <f>+'Cost per Night (1)'!B18</f>
        <v>0</v>
      </c>
      <c r="C13" s="1">
        <f>+'Cost per Night (1)'!P18</f>
        <v>0</v>
      </c>
      <c r="D13" s="1">
        <f>+'Simple Cost per Night (2)'!P18</f>
        <v>0</v>
      </c>
      <c r="E13" s="1" t="e">
        <f>+'NPV Cost per Night (3)'!L18</f>
        <v>#DIV/0!</v>
      </c>
      <c r="F13" s="1"/>
      <c r="H13">
        <f>+'Cost per Night (1)'!H18</f>
        <v>0</v>
      </c>
      <c r="J13" s="94" t="e">
        <f t="shared" si="0"/>
        <v>#DIV/0!</v>
      </c>
      <c r="K13" s="1" t="e">
        <f t="shared" si="1"/>
        <v>#DIV/0!</v>
      </c>
      <c r="L13" s="95" t="e">
        <f t="shared" si="2"/>
        <v>#DIV/0!</v>
      </c>
      <c r="M13" s="1"/>
      <c r="N13" s="87">
        <v>0</v>
      </c>
      <c r="P13" s="94" t="e">
        <f t="shared" si="5"/>
        <v>#DIV/0!</v>
      </c>
      <c r="Q13" s="1" t="e">
        <f t="shared" si="6"/>
        <v>#DIV/0!</v>
      </c>
      <c r="R13" s="95" t="e">
        <f t="shared" si="7"/>
        <v>#DIV/0!</v>
      </c>
    </row>
    <row r="14" spans="1:19" hidden="1" x14ac:dyDescent="0.25">
      <c r="A14">
        <f>+'Cost per Night (1)'!A19</f>
        <v>0</v>
      </c>
      <c r="B14">
        <f>+'Cost per Night (1)'!B19</f>
        <v>0</v>
      </c>
      <c r="C14" s="1">
        <f>+'Cost per Night (1)'!P19</f>
        <v>0</v>
      </c>
      <c r="D14" s="1">
        <f>+'Simple Cost per Night (2)'!P19</f>
        <v>0</v>
      </c>
      <c r="E14" s="1">
        <f>+'NPV Cost per Night (3)'!L19</f>
        <v>0</v>
      </c>
      <c r="F14" s="1"/>
      <c r="H14">
        <f>+'Cost per Night (1)'!H19</f>
        <v>4</v>
      </c>
      <c r="J14" s="94">
        <f t="shared" si="0"/>
        <v>0</v>
      </c>
      <c r="K14" s="1">
        <f t="shared" si="1"/>
        <v>0</v>
      </c>
      <c r="L14" s="95">
        <f t="shared" si="2"/>
        <v>0</v>
      </c>
      <c r="M14" s="1"/>
      <c r="N14" s="87">
        <v>3000000</v>
      </c>
      <c r="P14" s="94">
        <f t="shared" si="5"/>
        <v>0</v>
      </c>
      <c r="Q14" s="1">
        <f t="shared" si="6"/>
        <v>0</v>
      </c>
      <c r="R14" s="95">
        <f t="shared" si="7"/>
        <v>0</v>
      </c>
    </row>
    <row r="15" spans="1:19" hidden="1" x14ac:dyDescent="0.25">
      <c r="A15">
        <f>+'Cost per Night (1)'!A20</f>
        <v>0</v>
      </c>
      <c r="B15">
        <f>+'Cost per Night (1)'!B20</f>
        <v>0</v>
      </c>
      <c r="C15" s="1">
        <f>+'Cost per Night (1)'!P20</f>
        <v>0</v>
      </c>
      <c r="D15" s="1">
        <f>+'Simple Cost per Night (2)'!P20</f>
        <v>0</v>
      </c>
      <c r="E15" s="1">
        <f>+'NPV Cost per Night (3)'!L20</f>
        <v>0</v>
      </c>
      <c r="F15" s="1"/>
      <c r="H15">
        <f>+'Cost per Night (1)'!H20</f>
        <v>4</v>
      </c>
      <c r="J15" s="94">
        <f t="shared" si="0"/>
        <v>0</v>
      </c>
      <c r="K15" s="1">
        <f t="shared" si="1"/>
        <v>0</v>
      </c>
      <c r="L15" s="95">
        <f t="shared" si="2"/>
        <v>0</v>
      </c>
      <c r="M15" s="1"/>
      <c r="N15" s="87">
        <v>3000000</v>
      </c>
      <c r="P15" s="94">
        <f t="shared" si="5"/>
        <v>0</v>
      </c>
      <c r="Q15" s="1">
        <f t="shared" si="6"/>
        <v>0</v>
      </c>
      <c r="R15" s="95">
        <f t="shared" si="7"/>
        <v>0</v>
      </c>
    </row>
    <row r="16" spans="1:19" hidden="1" x14ac:dyDescent="0.25">
      <c r="A16">
        <f>+'Cost per Night (1)'!A21</f>
        <v>0</v>
      </c>
      <c r="B16">
        <f>+'Cost per Night (1)'!B21</f>
        <v>0</v>
      </c>
      <c r="C16" s="1">
        <f>+'Cost per Night (1)'!P21</f>
        <v>0</v>
      </c>
      <c r="D16" s="1">
        <f>+'Simple Cost per Night (2)'!P21</f>
        <v>0</v>
      </c>
      <c r="E16" s="1">
        <f>+'NPV Cost per Night (3)'!L21</f>
        <v>0</v>
      </c>
      <c r="F16" s="1"/>
      <c r="H16">
        <f>+'Cost per Night (1)'!H21</f>
        <v>4</v>
      </c>
      <c r="J16" s="94">
        <f t="shared" si="0"/>
        <v>0</v>
      </c>
      <c r="K16" s="1">
        <f t="shared" si="1"/>
        <v>0</v>
      </c>
      <c r="L16" s="95">
        <f t="shared" si="2"/>
        <v>0</v>
      </c>
      <c r="M16" s="1"/>
      <c r="N16" s="87">
        <v>3000000</v>
      </c>
      <c r="P16" s="94">
        <f t="shared" si="5"/>
        <v>0</v>
      </c>
      <c r="Q16" s="1">
        <f t="shared" si="6"/>
        <v>0</v>
      </c>
      <c r="R16" s="95">
        <f t="shared" si="7"/>
        <v>0</v>
      </c>
    </row>
    <row r="17" spans="1:18" hidden="1" x14ac:dyDescent="0.25">
      <c r="A17">
        <f>+'Cost per Night (1)'!A22</f>
        <v>0</v>
      </c>
      <c r="B17">
        <f>+'Cost per Night (1)'!B22</f>
        <v>0</v>
      </c>
      <c r="C17" s="1">
        <f>+'Cost per Night (1)'!P22</f>
        <v>0</v>
      </c>
      <c r="D17" s="1">
        <f>+'Simple Cost per Night (2)'!P22</f>
        <v>0</v>
      </c>
      <c r="E17" s="1">
        <f>+'NPV Cost per Night (3)'!L22</f>
        <v>0</v>
      </c>
      <c r="F17" s="1"/>
      <c r="H17">
        <f>+'Cost per Night (1)'!H22</f>
        <v>0</v>
      </c>
      <c r="J17" s="94" t="e">
        <f t="shared" si="0"/>
        <v>#DIV/0!</v>
      </c>
      <c r="K17" s="1" t="e">
        <f t="shared" si="1"/>
        <v>#DIV/0!</v>
      </c>
      <c r="L17" s="95" t="e">
        <f t="shared" si="2"/>
        <v>#DIV/0!</v>
      </c>
      <c r="M17" s="1"/>
      <c r="N17" s="87">
        <v>0</v>
      </c>
      <c r="P17" s="94" t="e">
        <f t="shared" si="5"/>
        <v>#DIV/0!</v>
      </c>
      <c r="Q17" s="1" t="e">
        <f t="shared" si="6"/>
        <v>#DIV/0!</v>
      </c>
      <c r="R17" s="95" t="e">
        <f t="shared" si="7"/>
        <v>#DIV/0!</v>
      </c>
    </row>
    <row r="18" spans="1:18" x14ac:dyDescent="0.25">
      <c r="A18" t="str">
        <f>+'Cost per Night (1)'!A24</f>
        <v xml:space="preserve"> Equity Estates</v>
      </c>
      <c r="B18" t="str">
        <f>+'Cost per Night (1)'!B24</f>
        <v>Elite</v>
      </c>
      <c r="C18" s="1">
        <f>+'Cost per Night (1)'!P24</f>
        <v>2102.4641413448549</v>
      </c>
      <c r="D18" s="1">
        <f>+'Simple Cost per Night (2)'!P24</f>
        <v>1950</v>
      </c>
      <c r="E18" s="1">
        <f>+'NPV Cost per Night (3)'!L24</f>
        <v>1394.9821262980477</v>
      </c>
      <c r="F18" s="1"/>
      <c r="H18">
        <f>+'Cost per Night (1)'!H23</f>
        <v>4</v>
      </c>
      <c r="J18" s="94">
        <f t="shared" si="0"/>
        <v>525.61603533621371</v>
      </c>
      <c r="K18" s="1">
        <f t="shared" si="1"/>
        <v>487.5</v>
      </c>
      <c r="L18" s="95">
        <f t="shared" si="2"/>
        <v>348.74553157451192</v>
      </c>
      <c r="M18" s="1"/>
      <c r="N18" s="87">
        <v>2500000</v>
      </c>
      <c r="P18" s="94">
        <f t="shared" si="5"/>
        <v>840.98565653794196</v>
      </c>
      <c r="Q18" s="1">
        <f t="shared" si="6"/>
        <v>780</v>
      </c>
      <c r="R18" s="95">
        <f t="shared" si="7"/>
        <v>557.99285051921902</v>
      </c>
    </row>
    <row r="19" spans="1:18" x14ac:dyDescent="0.25">
      <c r="A19" t="str">
        <f>+'Cost per Night (1)'!A23</f>
        <v xml:space="preserve"> Equity Estates</v>
      </c>
      <c r="B19" t="str">
        <f>+'Cost per Night (1)'!B23</f>
        <v xml:space="preserve">Executive </v>
      </c>
      <c r="C19" s="1">
        <f>+'Cost per Night (1)'!P23</f>
        <v>2312.4992600608316</v>
      </c>
      <c r="D19" s="1">
        <f>+'Simple Cost per Night (2)'!P23</f>
        <v>2126.6</v>
      </c>
      <c r="E19" s="1">
        <f>+'NPV Cost per Night (3)'!L23</f>
        <v>1470.327357445233</v>
      </c>
      <c r="F19" s="1"/>
      <c r="H19">
        <f>+'Cost per Night (1)'!H24</f>
        <v>4</v>
      </c>
      <c r="J19" s="94">
        <f t="shared" si="0"/>
        <v>578.1248150152079</v>
      </c>
      <c r="K19" s="1">
        <f t="shared" si="1"/>
        <v>531.65</v>
      </c>
      <c r="L19" s="95">
        <f t="shared" si="2"/>
        <v>367.58183936130825</v>
      </c>
      <c r="M19" s="1"/>
      <c r="N19" s="87">
        <v>2500000</v>
      </c>
      <c r="P19" s="94">
        <f t="shared" si="5"/>
        <v>924.99970402433269</v>
      </c>
      <c r="Q19" s="1">
        <f t="shared" si="6"/>
        <v>850.64</v>
      </c>
      <c r="R19" s="95">
        <f t="shared" si="7"/>
        <v>588.13094297809323</v>
      </c>
    </row>
    <row r="20" spans="1:18" hidden="1" x14ac:dyDescent="0.25">
      <c r="A20" t="str">
        <f>+'Cost per Night (1)'!A25</f>
        <v xml:space="preserve"> Equity Estates</v>
      </c>
      <c r="C20" s="1">
        <f>+'Cost per Night (1)'!P25</f>
        <v>2044.4397128530202</v>
      </c>
      <c r="D20" s="1">
        <f>+'Simple Cost per Night (2)'!P25</f>
        <v>1900</v>
      </c>
      <c r="E20" s="1">
        <f>+'NPV Cost per Night (3)'!L25</f>
        <v>1369.9039931306875</v>
      </c>
      <c r="F20" s="1"/>
      <c r="H20">
        <f>+'Cost per Night (1)'!H25</f>
        <v>4</v>
      </c>
      <c r="J20" s="94"/>
      <c r="K20" s="1"/>
      <c r="L20" s="95"/>
      <c r="M20" s="1"/>
      <c r="N20" s="87">
        <v>0</v>
      </c>
      <c r="P20" s="94" t="e">
        <f t="shared" si="5"/>
        <v>#DIV/0!</v>
      </c>
      <c r="Q20" s="1" t="e">
        <f t="shared" si="6"/>
        <v>#DIV/0!</v>
      </c>
      <c r="R20" s="95" t="e">
        <f t="shared" si="7"/>
        <v>#DIV/0!</v>
      </c>
    </row>
    <row r="21" spans="1:18" x14ac:dyDescent="0.25">
      <c r="A21" t="str">
        <f>+'Cost per Night (1)'!A26</f>
        <v> Exclusive Resorts</v>
      </c>
      <c r="B21" s="47" t="str">
        <f>+'Cost per Night (1)'!B26</f>
        <v>30 Year</v>
      </c>
      <c r="C21" s="1">
        <f>+'Cost per Night (1)'!P26</f>
        <v>3630.3358917627238</v>
      </c>
      <c r="D21" s="1">
        <f>+'Simple Cost per Night (2)'!P26</f>
        <v>3520</v>
      </c>
      <c r="E21" s="1">
        <f>+'NPV Cost per Night (3)'!L26</f>
        <v>2840.0036658085237</v>
      </c>
      <c r="F21" s="1"/>
      <c r="H21">
        <f>+'Cost per Night (1)'!H26</f>
        <v>4</v>
      </c>
      <c r="J21" s="94">
        <f t="shared" ref="J21:J62" si="8">+C21/$H21</f>
        <v>907.58397294068095</v>
      </c>
      <c r="K21" s="1">
        <f t="shared" ref="K21:K62" si="9">+D21/$H21</f>
        <v>880</v>
      </c>
      <c r="L21" s="95">
        <f t="shared" ref="L21:L62" si="10">+E21/$H21</f>
        <v>710.00091645213092</v>
      </c>
      <c r="M21" s="1"/>
      <c r="N21" s="87">
        <v>3000000</v>
      </c>
      <c r="P21" s="94">
        <f t="shared" si="5"/>
        <v>1210.111963920908</v>
      </c>
      <c r="Q21" s="1">
        <f t="shared" si="6"/>
        <v>1173.3333333333333</v>
      </c>
      <c r="R21" s="95">
        <f t="shared" si="7"/>
        <v>946.66788860284123</v>
      </c>
    </row>
    <row r="22" spans="1:18" hidden="1" x14ac:dyDescent="0.25">
      <c r="A22">
        <f>+'Cost per Night (1)'!A27</f>
        <v>0</v>
      </c>
      <c r="B22" s="47">
        <f>+'Cost per Night (1)'!B27</f>
        <v>0</v>
      </c>
      <c r="C22" s="1">
        <f>+'Cost per Night (1)'!P27</f>
        <v>0</v>
      </c>
      <c r="D22" s="1">
        <f>+'Simple Cost per Night (2)'!P27</f>
        <v>0</v>
      </c>
      <c r="E22" s="1">
        <f>+'NPV Cost per Night (3)'!L27</f>
        <v>0</v>
      </c>
      <c r="F22" s="1"/>
      <c r="H22">
        <f>+'Cost per Night (1)'!H27</f>
        <v>3.5</v>
      </c>
      <c r="J22" s="94">
        <f t="shared" si="8"/>
        <v>0</v>
      </c>
      <c r="K22" s="1">
        <f t="shared" si="9"/>
        <v>0</v>
      </c>
      <c r="L22" s="95">
        <f t="shared" si="10"/>
        <v>0</v>
      </c>
      <c r="M22" s="1"/>
      <c r="N22" s="87">
        <v>3000000</v>
      </c>
      <c r="P22" s="94">
        <f t="shared" si="5"/>
        <v>0</v>
      </c>
      <c r="Q22" s="1">
        <f t="shared" si="6"/>
        <v>0</v>
      </c>
      <c r="R22" s="95">
        <f t="shared" si="7"/>
        <v>0</v>
      </c>
    </row>
    <row r="23" spans="1:18" hidden="1" x14ac:dyDescent="0.25">
      <c r="A23">
        <f>+'Cost per Night (1)'!A28</f>
        <v>0</v>
      </c>
      <c r="B23" s="47">
        <f>+'Cost per Night (1)'!B28</f>
        <v>0</v>
      </c>
      <c r="C23" s="1">
        <f>+'Cost per Night (1)'!P28</f>
        <v>0</v>
      </c>
      <c r="D23" s="1">
        <f>+'Simple Cost per Night (2)'!P28</f>
        <v>0</v>
      </c>
      <c r="E23" s="1">
        <f>+'NPV Cost per Night (3)'!L28</f>
        <v>0</v>
      </c>
      <c r="F23" s="1"/>
      <c r="H23">
        <f>+'Cost per Night (1)'!H28</f>
        <v>3.5</v>
      </c>
      <c r="J23" s="94">
        <f t="shared" si="8"/>
        <v>0</v>
      </c>
      <c r="K23" s="1">
        <f t="shared" si="9"/>
        <v>0</v>
      </c>
      <c r="L23" s="95">
        <f t="shared" si="10"/>
        <v>0</v>
      </c>
      <c r="M23" s="1"/>
      <c r="N23" s="87">
        <v>3000000</v>
      </c>
      <c r="P23" s="94">
        <f t="shared" si="5"/>
        <v>0</v>
      </c>
      <c r="Q23" s="1">
        <f t="shared" si="6"/>
        <v>0</v>
      </c>
      <c r="R23" s="95">
        <f t="shared" si="7"/>
        <v>0</v>
      </c>
    </row>
    <row r="24" spans="1:18" x14ac:dyDescent="0.25">
      <c r="A24" t="str">
        <f>+'Cost per Night (1)'!A29</f>
        <v> Exclusive Resorts</v>
      </c>
      <c r="B24" s="47" t="str">
        <f>+'Cost per Night (1)'!B29</f>
        <v>10 year</v>
      </c>
      <c r="C24" s="1">
        <f>+'Cost per Night (1)'!P29</f>
        <v>2890.2137493035516</v>
      </c>
      <c r="D24" s="1">
        <f>+'Simple Cost per Night (2)'!P29</f>
        <v>2820</v>
      </c>
      <c r="E24" s="1">
        <f>+'NPV Cost per Night (3)'!L29</f>
        <v>2340.0036658085237</v>
      </c>
      <c r="F24" s="1"/>
      <c r="H24">
        <f>+'Cost per Night (1)'!H29</f>
        <v>4</v>
      </c>
      <c r="J24" s="94">
        <f t="shared" si="8"/>
        <v>722.5534373258879</v>
      </c>
      <c r="K24" s="1">
        <f t="shared" si="9"/>
        <v>705</v>
      </c>
      <c r="L24" s="95">
        <f t="shared" si="10"/>
        <v>585.00091645213092</v>
      </c>
      <c r="M24" s="1"/>
      <c r="N24" s="87">
        <v>3000000</v>
      </c>
      <c r="P24" s="94">
        <f t="shared" si="5"/>
        <v>963.4045831011839</v>
      </c>
      <c r="Q24" s="1">
        <f t="shared" si="6"/>
        <v>940</v>
      </c>
      <c r="R24" s="95">
        <f t="shared" si="7"/>
        <v>780.0012219361746</v>
      </c>
    </row>
    <row r="25" spans="1:18" hidden="1" x14ac:dyDescent="0.25">
      <c r="A25">
        <f>+'Cost per Night (1)'!A30</f>
        <v>0</v>
      </c>
      <c r="B25" s="47">
        <f>+'Cost per Night (1)'!B30</f>
        <v>0</v>
      </c>
      <c r="C25" s="1">
        <f>+'Cost per Night (1)'!P30</f>
        <v>0</v>
      </c>
      <c r="D25" s="1">
        <f>+'Simple Cost per Night (2)'!P30</f>
        <v>0</v>
      </c>
      <c r="E25" s="1">
        <f>+'NPV Cost per Night (3)'!L30</f>
        <v>0</v>
      </c>
      <c r="F25" s="1"/>
      <c r="H25">
        <f>+'Cost per Night (1)'!H30</f>
        <v>3.5</v>
      </c>
      <c r="J25" s="94">
        <f t="shared" si="8"/>
        <v>0</v>
      </c>
      <c r="K25" s="1">
        <f t="shared" si="9"/>
        <v>0</v>
      </c>
      <c r="L25" s="95">
        <f t="shared" si="10"/>
        <v>0</v>
      </c>
      <c r="M25" s="1"/>
      <c r="N25" s="87">
        <v>3000000</v>
      </c>
      <c r="P25" s="94">
        <f t="shared" si="5"/>
        <v>0</v>
      </c>
      <c r="Q25" s="1">
        <f t="shared" si="6"/>
        <v>0</v>
      </c>
      <c r="R25" s="95">
        <f t="shared" si="7"/>
        <v>0</v>
      </c>
    </row>
    <row r="26" spans="1:18" hidden="1" x14ac:dyDescent="0.25">
      <c r="A26">
        <f>+'Cost per Night (1)'!A31</f>
        <v>0</v>
      </c>
      <c r="B26" s="47">
        <f>+'Cost per Night (1)'!B31</f>
        <v>0</v>
      </c>
      <c r="C26" s="1">
        <f>+'Cost per Night (1)'!P31</f>
        <v>0</v>
      </c>
      <c r="D26" s="1">
        <f>+'Simple Cost per Night (2)'!P31</f>
        <v>0</v>
      </c>
      <c r="E26" s="1">
        <f>+'NPV Cost per Night (3)'!L31</f>
        <v>0</v>
      </c>
      <c r="F26" s="1"/>
      <c r="H26">
        <f>+'Cost per Night (1)'!H31</f>
        <v>3.5</v>
      </c>
      <c r="J26" s="94">
        <f t="shared" si="8"/>
        <v>0</v>
      </c>
      <c r="K26" s="1">
        <f t="shared" si="9"/>
        <v>0</v>
      </c>
      <c r="L26" s="95">
        <f t="shared" si="10"/>
        <v>0</v>
      </c>
      <c r="M26" s="1"/>
      <c r="N26" s="87">
        <v>3000000</v>
      </c>
      <c r="P26" s="94">
        <f t="shared" si="5"/>
        <v>0</v>
      </c>
      <c r="Q26" s="1">
        <f t="shared" ref="Q26:Q62" si="11">+D26/($N26/1000000)</f>
        <v>0</v>
      </c>
      <c r="R26" s="95">
        <f t="shared" ref="R26:R62" si="12">+E26/($N26/1000000)</f>
        <v>0</v>
      </c>
    </row>
    <row r="27" spans="1:18" x14ac:dyDescent="0.25">
      <c r="A27" t="str">
        <f>+'Cost per Night (1)'!A32</f>
        <v xml:space="preserve"> Equity Residences</v>
      </c>
      <c r="B27" t="str">
        <f>+'Cost per Night (1)'!B32</f>
        <v>Platinum Fund</v>
      </c>
      <c r="C27" s="1">
        <f>+'Cost per Night (1)'!P32</f>
        <v>1499.3943295878025</v>
      </c>
      <c r="D27" s="1">
        <f>+'Simple Cost per Night (2)'!P32</f>
        <v>1340</v>
      </c>
      <c r="E27" s="1">
        <f>+'NPV Cost per Night (3)'!L32</f>
        <v>816.69458420538308</v>
      </c>
      <c r="F27" s="1"/>
      <c r="H27">
        <f>+'Cost per Night (1)'!H32</f>
        <v>4</v>
      </c>
      <c r="J27" s="94">
        <f t="shared" si="8"/>
        <v>374.84858239695063</v>
      </c>
      <c r="K27" s="1">
        <f t="shared" si="9"/>
        <v>335</v>
      </c>
      <c r="L27" s="95">
        <f t="shared" si="10"/>
        <v>204.17364605134577</v>
      </c>
      <c r="M27" s="1"/>
      <c r="N27" s="87">
        <v>1300000</v>
      </c>
      <c r="P27" s="94">
        <f t="shared" si="5"/>
        <v>1153.3802535290788</v>
      </c>
      <c r="Q27" s="1">
        <f t="shared" si="11"/>
        <v>1030.7692307692307</v>
      </c>
      <c r="R27" s="95">
        <f t="shared" si="12"/>
        <v>628.22660323491004</v>
      </c>
    </row>
    <row r="28" spans="1:18" x14ac:dyDescent="0.25">
      <c r="A28" t="str">
        <f>+'Cost per Night (1)'!A33</f>
        <v xml:space="preserve"> Equity Residences</v>
      </c>
      <c r="B28" t="str">
        <f>+'Cost per Night (1)'!B33</f>
        <v>Platinum Fund</v>
      </c>
      <c r="C28" s="1">
        <f>+'Cost per Night (1)'!P33</f>
        <v>1319.4670100372664</v>
      </c>
      <c r="D28" s="1">
        <f>+'Simple Cost per Night (2)'!P33</f>
        <v>1179.2</v>
      </c>
      <c r="E28" s="1">
        <f>+'NPV Cost per Night (3)'!L33</f>
        <v>718.69123410073712</v>
      </c>
      <c r="F28" s="1"/>
      <c r="H28">
        <f>+'Cost per Night (1)'!H33</f>
        <v>4</v>
      </c>
      <c r="J28" s="94">
        <f t="shared" si="8"/>
        <v>329.8667525093166</v>
      </c>
      <c r="K28" s="1">
        <f t="shared" si="9"/>
        <v>294.8</v>
      </c>
      <c r="L28" s="95">
        <f t="shared" si="10"/>
        <v>179.67280852518428</v>
      </c>
      <c r="M28" s="1"/>
      <c r="N28" s="87">
        <v>2500000</v>
      </c>
      <c r="P28" s="94">
        <f t="shared" si="5"/>
        <v>527.78680401490658</v>
      </c>
      <c r="Q28" s="1">
        <f t="shared" si="11"/>
        <v>471.68</v>
      </c>
      <c r="R28" s="95">
        <f t="shared" si="12"/>
        <v>287.47649364029485</v>
      </c>
    </row>
    <row r="29" spans="1:18" x14ac:dyDescent="0.25">
      <c r="A29" t="str">
        <f>+'Cost per Night (1)'!A34</f>
        <v xml:space="preserve"> Luxus Vacation Properties</v>
      </c>
      <c r="C29" s="1">
        <f>+'Cost per Night (1)'!P34</f>
        <v>988.26871341017909</v>
      </c>
      <c r="D29" s="1">
        <f>+'Simple Cost per Night (2)'!P34</f>
        <v>900</v>
      </c>
      <c r="E29" s="1">
        <f>+'NPV Cost per Night (3)'!L34</f>
        <v>597.33362348233527</v>
      </c>
      <c r="F29" s="1"/>
      <c r="H29">
        <f>+'Cost per Night (1)'!H34</f>
        <v>3</v>
      </c>
      <c r="J29" s="94">
        <f t="shared" si="8"/>
        <v>329.42290447005968</v>
      </c>
      <c r="K29" s="1">
        <f t="shared" si="9"/>
        <v>300</v>
      </c>
      <c r="L29" s="95">
        <f t="shared" si="10"/>
        <v>199.1112078274451</v>
      </c>
      <c r="M29" s="1"/>
      <c r="N29" s="87">
        <v>2500000</v>
      </c>
      <c r="P29" s="94">
        <f t="shared" si="5"/>
        <v>395.30748536407162</v>
      </c>
      <c r="Q29" s="1">
        <f t="shared" si="11"/>
        <v>360</v>
      </c>
      <c r="R29" s="95">
        <f t="shared" si="12"/>
        <v>238.93344939293411</v>
      </c>
    </row>
    <row r="30" spans="1:18" hidden="1" x14ac:dyDescent="0.25">
      <c r="A30">
        <f>+'Cost per Night (1)'!A35</f>
        <v>0</v>
      </c>
      <c r="B30">
        <f>+'Cost per Night (1)'!B35</f>
        <v>0</v>
      </c>
      <c r="C30" s="1">
        <f>+'Cost per Night (1)'!P35</f>
        <v>0</v>
      </c>
      <c r="D30" s="1">
        <f>+'Simple Cost per Night (2)'!P35</f>
        <v>0</v>
      </c>
      <c r="E30" s="1">
        <f>+'NPV Cost per Night (3)'!L35</f>
        <v>0</v>
      </c>
      <c r="F30" s="1"/>
      <c r="H30">
        <f>+'Cost per Night (1)'!H35</f>
        <v>0</v>
      </c>
      <c r="J30" s="94" t="e">
        <f t="shared" si="8"/>
        <v>#DIV/0!</v>
      </c>
      <c r="K30" s="1" t="e">
        <f t="shared" si="9"/>
        <v>#DIV/0!</v>
      </c>
      <c r="L30" s="95" t="e">
        <f t="shared" si="10"/>
        <v>#DIV/0!</v>
      </c>
      <c r="M30" s="1"/>
      <c r="N30" s="87">
        <v>0</v>
      </c>
      <c r="P30" s="94" t="e">
        <f t="shared" si="5"/>
        <v>#DIV/0!</v>
      </c>
      <c r="Q30" s="1" t="e">
        <f t="shared" si="11"/>
        <v>#DIV/0!</v>
      </c>
      <c r="R30" s="95" t="e">
        <f t="shared" si="12"/>
        <v>#DIV/0!</v>
      </c>
    </row>
    <row r="31" spans="1:18" hidden="1" x14ac:dyDescent="0.25">
      <c r="A31">
        <f>+'Cost per Night (1)'!A36</f>
        <v>0</v>
      </c>
      <c r="B31">
        <f>+'Cost per Night (1)'!B36</f>
        <v>0</v>
      </c>
      <c r="C31" s="1">
        <f>+'Cost per Night (1)'!P36</f>
        <v>0</v>
      </c>
      <c r="D31" s="1">
        <f>+'Simple Cost per Night (2)'!P36</f>
        <v>0</v>
      </c>
      <c r="E31" s="1">
        <f>+'NPV Cost per Night (3)'!L36</f>
        <v>0</v>
      </c>
      <c r="F31" s="1"/>
      <c r="H31">
        <f>+'Cost per Night (1)'!H36</f>
        <v>0</v>
      </c>
      <c r="J31" s="94" t="e">
        <f t="shared" si="8"/>
        <v>#DIV/0!</v>
      </c>
      <c r="K31" s="1" t="e">
        <f t="shared" si="9"/>
        <v>#DIV/0!</v>
      </c>
      <c r="L31" s="95" t="e">
        <f t="shared" si="10"/>
        <v>#DIV/0!</v>
      </c>
      <c r="M31" s="1"/>
      <c r="N31" s="87">
        <v>0</v>
      </c>
      <c r="P31" s="94" t="e">
        <f t="shared" si="5"/>
        <v>#DIV/0!</v>
      </c>
      <c r="Q31" s="1" t="e">
        <f t="shared" si="11"/>
        <v>#DIV/0!</v>
      </c>
      <c r="R31" s="95" t="e">
        <f t="shared" si="12"/>
        <v>#DIV/0!</v>
      </c>
    </row>
    <row r="32" spans="1:18" hidden="1" x14ac:dyDescent="0.25">
      <c r="A32">
        <f>+'Cost per Night (1)'!A37</f>
        <v>0</v>
      </c>
      <c r="B32">
        <f>+'Cost per Night (1)'!B37</f>
        <v>0</v>
      </c>
      <c r="C32" s="1">
        <f>+'Cost per Night (1)'!P37</f>
        <v>0</v>
      </c>
      <c r="D32" s="1">
        <f>+'Simple Cost per Night (2)'!P37</f>
        <v>0</v>
      </c>
      <c r="E32" s="1">
        <f>+'NPV Cost per Night (3)'!L37</f>
        <v>0</v>
      </c>
      <c r="F32" s="1"/>
      <c r="H32">
        <f>+'Cost per Night (1)'!H37</f>
        <v>0</v>
      </c>
      <c r="J32" s="94" t="e">
        <f t="shared" si="8"/>
        <v>#DIV/0!</v>
      </c>
      <c r="K32" s="1" t="e">
        <f t="shared" si="9"/>
        <v>#DIV/0!</v>
      </c>
      <c r="L32" s="95" t="e">
        <f t="shared" si="10"/>
        <v>#DIV/0!</v>
      </c>
      <c r="M32" s="1"/>
      <c r="N32" s="87">
        <v>0</v>
      </c>
      <c r="P32" s="94" t="e">
        <f t="shared" si="5"/>
        <v>#DIV/0!</v>
      </c>
      <c r="Q32" s="1" t="e">
        <f t="shared" si="11"/>
        <v>#DIV/0!</v>
      </c>
      <c r="R32" s="95" t="e">
        <f t="shared" si="12"/>
        <v>#DIV/0!</v>
      </c>
    </row>
    <row r="33" spans="1:18" hidden="1" x14ac:dyDescent="0.25">
      <c r="A33">
        <f>+'Cost per Night (1)'!A38</f>
        <v>0</v>
      </c>
      <c r="B33">
        <f>+'Cost per Night (1)'!B38</f>
        <v>0</v>
      </c>
      <c r="C33" s="1">
        <f>+'Cost per Night (1)'!P38</f>
        <v>0</v>
      </c>
      <c r="D33" s="1">
        <f>+'Simple Cost per Night (2)'!P38</f>
        <v>0</v>
      </c>
      <c r="E33" s="1">
        <f>+'NPV Cost per Night (3)'!L38</f>
        <v>0</v>
      </c>
      <c r="F33" s="1"/>
      <c r="H33">
        <f>+'Cost per Night (1)'!H38</f>
        <v>0</v>
      </c>
      <c r="J33" s="94" t="e">
        <f t="shared" si="8"/>
        <v>#DIV/0!</v>
      </c>
      <c r="K33" s="1" t="e">
        <f t="shared" si="9"/>
        <v>#DIV/0!</v>
      </c>
      <c r="L33" s="95" t="e">
        <f t="shared" si="10"/>
        <v>#DIV/0!</v>
      </c>
      <c r="M33" s="1"/>
      <c r="N33" s="87">
        <v>0</v>
      </c>
      <c r="P33" s="94" t="e">
        <f t="shared" si="5"/>
        <v>#DIV/0!</v>
      </c>
      <c r="Q33" s="1" t="e">
        <f t="shared" si="11"/>
        <v>#DIV/0!</v>
      </c>
      <c r="R33" s="95" t="e">
        <f t="shared" si="12"/>
        <v>#DIV/0!</v>
      </c>
    </row>
    <row r="34" spans="1:18" hidden="1" x14ac:dyDescent="0.25">
      <c r="A34">
        <f>+'Cost per Night (1)'!A39</f>
        <v>0</v>
      </c>
      <c r="B34">
        <f>+'Cost per Night (1)'!B39</f>
        <v>0</v>
      </c>
      <c r="C34" s="1">
        <f>+'Cost per Night (1)'!P39</f>
        <v>0</v>
      </c>
      <c r="D34" s="1">
        <f>+'Simple Cost per Night (2)'!P39</f>
        <v>0</v>
      </c>
      <c r="E34" s="1">
        <f>+'NPV Cost per Night (3)'!L39</f>
        <v>0</v>
      </c>
      <c r="F34" s="1"/>
      <c r="H34">
        <f>+'Cost per Night (1)'!H39</f>
        <v>0</v>
      </c>
      <c r="J34" s="94" t="e">
        <f t="shared" si="8"/>
        <v>#DIV/0!</v>
      </c>
      <c r="K34" s="1" t="e">
        <f t="shared" si="9"/>
        <v>#DIV/0!</v>
      </c>
      <c r="L34" s="95" t="e">
        <f t="shared" si="10"/>
        <v>#DIV/0!</v>
      </c>
      <c r="M34" s="1"/>
      <c r="N34" s="87">
        <v>0</v>
      </c>
      <c r="P34" s="94" t="e">
        <f t="shared" si="5"/>
        <v>#DIV/0!</v>
      </c>
      <c r="Q34" s="1" t="e">
        <f t="shared" si="11"/>
        <v>#DIV/0!</v>
      </c>
      <c r="R34" s="95" t="e">
        <f t="shared" si="12"/>
        <v>#DIV/0!</v>
      </c>
    </row>
    <row r="35" spans="1:18" hidden="1" x14ac:dyDescent="0.25">
      <c r="A35">
        <f>+'Cost per Night (1)'!A40</f>
        <v>0</v>
      </c>
      <c r="B35">
        <f>+'Cost per Night (1)'!B40</f>
        <v>0</v>
      </c>
      <c r="C35" s="1">
        <f>+'Cost per Night (1)'!P40</f>
        <v>0</v>
      </c>
      <c r="D35" s="1">
        <f>+'Simple Cost per Night (2)'!P40</f>
        <v>0</v>
      </c>
      <c r="E35" s="1">
        <f>+'NPV Cost per Night (3)'!L40</f>
        <v>0</v>
      </c>
      <c r="F35" s="1"/>
      <c r="H35">
        <f>+'Cost per Night (1)'!H40</f>
        <v>0</v>
      </c>
      <c r="J35" s="94" t="e">
        <f t="shared" si="8"/>
        <v>#DIV/0!</v>
      </c>
      <c r="K35" s="1" t="e">
        <f t="shared" si="9"/>
        <v>#DIV/0!</v>
      </c>
      <c r="L35" s="95" t="e">
        <f t="shared" si="10"/>
        <v>#DIV/0!</v>
      </c>
      <c r="M35" s="1"/>
      <c r="N35" s="87">
        <v>0</v>
      </c>
      <c r="P35" s="94" t="e">
        <f t="shared" si="5"/>
        <v>#DIV/0!</v>
      </c>
      <c r="Q35" s="1" t="e">
        <f t="shared" si="11"/>
        <v>#DIV/0!</v>
      </c>
      <c r="R35" s="95" t="e">
        <f t="shared" si="12"/>
        <v>#DIV/0!</v>
      </c>
    </row>
    <row r="36" spans="1:18" hidden="1" x14ac:dyDescent="0.25">
      <c r="A36">
        <f>+'Cost per Night (1)'!A41</f>
        <v>0</v>
      </c>
      <c r="B36">
        <f>+'Cost per Night (1)'!B41</f>
        <v>0</v>
      </c>
      <c r="C36" s="1">
        <f>+'Cost per Night (1)'!P41</f>
        <v>0</v>
      </c>
      <c r="D36" s="1">
        <f>+'Simple Cost per Night (2)'!P41</f>
        <v>0</v>
      </c>
      <c r="E36" s="1">
        <f>+'NPV Cost per Night (3)'!L41</f>
        <v>0</v>
      </c>
      <c r="F36" s="1"/>
      <c r="H36">
        <f>+'Cost per Night (1)'!H41</f>
        <v>0</v>
      </c>
      <c r="J36" s="94" t="e">
        <f t="shared" si="8"/>
        <v>#DIV/0!</v>
      </c>
      <c r="K36" s="1" t="e">
        <f t="shared" si="9"/>
        <v>#DIV/0!</v>
      </c>
      <c r="L36" s="95" t="e">
        <f t="shared" si="10"/>
        <v>#DIV/0!</v>
      </c>
      <c r="M36" s="1"/>
      <c r="N36" s="87">
        <v>0</v>
      </c>
      <c r="P36" s="94" t="e">
        <f t="shared" si="5"/>
        <v>#DIV/0!</v>
      </c>
      <c r="Q36" s="1" t="e">
        <f t="shared" si="11"/>
        <v>#DIV/0!</v>
      </c>
      <c r="R36" s="95" t="e">
        <f t="shared" si="12"/>
        <v>#DIV/0!</v>
      </c>
    </row>
    <row r="37" spans="1:18" x14ac:dyDescent="0.25">
      <c r="A37" t="str">
        <f>+'Cost per Night (1)'!A42</f>
        <v xml:space="preserve"> Destination M</v>
      </c>
      <c r="B37" t="str">
        <f>+'Cost per Night (1)'!B42</f>
        <v xml:space="preserve">A    </v>
      </c>
      <c r="C37" s="1">
        <f>+'Cost per Night (1)'!P42</f>
        <v>537.24098045043127</v>
      </c>
      <c r="D37" s="1">
        <f>+'Simple Cost per Night (2)'!P42</f>
        <v>510.64</v>
      </c>
      <c r="E37" s="1">
        <f>+'NPV Cost per Night (3)'!L42</f>
        <v>399.91464737500525</v>
      </c>
      <c r="F37" s="1"/>
      <c r="H37">
        <f>+'Cost per Night (1)'!H42</f>
        <v>3</v>
      </c>
      <c r="J37" s="94">
        <f t="shared" si="8"/>
        <v>179.08032681681041</v>
      </c>
      <c r="K37" s="1">
        <f t="shared" si="9"/>
        <v>170.21333333333334</v>
      </c>
      <c r="L37" s="95">
        <f t="shared" si="10"/>
        <v>133.30488245833507</v>
      </c>
      <c r="M37" s="1"/>
      <c r="N37" s="87">
        <v>2000000</v>
      </c>
      <c r="P37" s="94">
        <f t="shared" si="5"/>
        <v>268.62049022521563</v>
      </c>
      <c r="Q37" s="1">
        <f t="shared" si="11"/>
        <v>255.32</v>
      </c>
      <c r="R37" s="95">
        <f t="shared" si="12"/>
        <v>199.95732368750262</v>
      </c>
    </row>
    <row r="38" spans="1:18" x14ac:dyDescent="0.25">
      <c r="A38" t="str">
        <f>+'Cost per Night (1)'!A43</f>
        <v xml:space="preserve"> Destination M</v>
      </c>
      <c r="B38" t="str">
        <f>+'Cost per Night (1)'!B43</f>
        <v>B</v>
      </c>
      <c r="C38" s="1">
        <f>+'Cost per Night (1)'!P43</f>
        <v>784.94425778633035</v>
      </c>
      <c r="D38" s="1">
        <f>+'Simple Cost per Night (2)'!P43</f>
        <v>746.94285714285718</v>
      </c>
      <c r="E38" s="1">
        <f>+'NPV Cost per Night (3)'!L43</f>
        <v>587.34098285652794</v>
      </c>
      <c r="F38" s="1"/>
      <c r="H38">
        <f>+'Cost per Night (1)'!H43</f>
        <v>3</v>
      </c>
      <c r="J38" s="94">
        <f t="shared" si="8"/>
        <v>261.64808592877677</v>
      </c>
      <c r="K38" s="1">
        <f t="shared" si="9"/>
        <v>248.9809523809524</v>
      </c>
      <c r="L38" s="95">
        <f t="shared" si="10"/>
        <v>195.78032761884265</v>
      </c>
      <c r="M38" s="1"/>
      <c r="N38" s="87">
        <v>2000000</v>
      </c>
      <c r="P38" s="94">
        <f t="shared" si="5"/>
        <v>392.47212889316518</v>
      </c>
      <c r="Q38" s="1">
        <f t="shared" si="11"/>
        <v>373.47142857142859</v>
      </c>
      <c r="R38" s="95">
        <f t="shared" si="12"/>
        <v>293.67049142826397</v>
      </c>
    </row>
    <row r="39" spans="1:18" x14ac:dyDescent="0.25">
      <c r="A39" t="str">
        <f>+'Cost per Night (1)'!A44</f>
        <v xml:space="preserve"> Destination M</v>
      </c>
      <c r="B39" t="str">
        <f>+'Cost per Night (1)'!B44</f>
        <v>C</v>
      </c>
      <c r="C39" s="1">
        <f>+'Cost per Night (1)'!P44</f>
        <v>626.08669473614555</v>
      </c>
      <c r="D39" s="1">
        <f>+'Simple Cost per Night (2)'!P44</f>
        <v>599.48571428571427</v>
      </c>
      <c r="E39" s="1">
        <f>+'NPV Cost per Night (3)'!L44</f>
        <v>481.51922237183794</v>
      </c>
      <c r="F39" s="1"/>
      <c r="H39">
        <f>+'Cost per Night (1)'!H44</f>
        <v>3</v>
      </c>
      <c r="J39" s="94">
        <f t="shared" si="8"/>
        <v>208.69556491204852</v>
      </c>
      <c r="K39" s="1">
        <f t="shared" si="9"/>
        <v>199.82857142857142</v>
      </c>
      <c r="L39" s="95">
        <f t="shared" si="10"/>
        <v>160.50640745727932</v>
      </c>
      <c r="M39" s="1"/>
      <c r="N39" s="87">
        <v>2000000</v>
      </c>
      <c r="P39" s="94">
        <f t="shared" si="5"/>
        <v>313.04334736807277</v>
      </c>
      <c r="Q39" s="1">
        <f t="shared" si="11"/>
        <v>299.74285714285713</v>
      </c>
      <c r="R39" s="95">
        <f t="shared" si="12"/>
        <v>240.75961118591897</v>
      </c>
    </row>
    <row r="40" spans="1:18" x14ac:dyDescent="0.25">
      <c r="A40" t="str">
        <f>+'Cost per Night (1)'!A45</f>
        <v xml:space="preserve"> Inspirato</v>
      </c>
      <c r="B40" t="str">
        <f>+'Cost per Night (1)'!B45</f>
        <v>Club</v>
      </c>
      <c r="C40" s="1">
        <f>+'Cost per Night (1)'!P45</f>
        <v>2394.8107939259844</v>
      </c>
      <c r="D40" s="1">
        <f>+'Simple Cost per Night (2)'!P45</f>
        <v>2394.5500000000002</v>
      </c>
      <c r="E40" s="1">
        <f>+'NPV Cost per Night (3)'!L45</f>
        <v>2198.4592547224906</v>
      </c>
      <c r="F40" s="1"/>
      <c r="H40">
        <f>+'Cost per Night (1)'!H45</f>
        <v>4</v>
      </c>
      <c r="J40" s="94">
        <f t="shared" si="8"/>
        <v>598.7026984814961</v>
      </c>
      <c r="K40" s="1">
        <f t="shared" si="9"/>
        <v>598.63750000000005</v>
      </c>
      <c r="L40" s="95">
        <f t="shared" si="10"/>
        <v>549.61481368062266</v>
      </c>
      <c r="M40" s="1"/>
      <c r="N40" s="87">
        <f>3500000</f>
        <v>3500000</v>
      </c>
      <c r="P40" s="94">
        <f t="shared" si="5"/>
        <v>684.23165540742411</v>
      </c>
      <c r="Q40" s="1">
        <f t="shared" si="11"/>
        <v>684.15714285714296</v>
      </c>
      <c r="R40" s="95">
        <f t="shared" si="12"/>
        <v>628.13121563499737</v>
      </c>
    </row>
    <row r="41" spans="1:18" x14ac:dyDescent="0.25">
      <c r="A41" t="str">
        <f>+'Cost per Night (1)'!A46</f>
        <v xml:space="preserve"> Inspirato</v>
      </c>
      <c r="B41" t="str">
        <f>+'Cost per Night (1)'!B46</f>
        <v>Pass</v>
      </c>
      <c r="C41" s="1">
        <f>+'Cost per Night (1)'!P46</f>
        <v>1548.8731146327088</v>
      </c>
      <c r="D41" s="1">
        <f>+'Simple Cost per Night (2)'!P46</f>
        <v>1547.85</v>
      </c>
      <c r="E41" s="1">
        <f>+'NPV Cost per Night (3)'!L46</f>
        <v>1418.0513220608409</v>
      </c>
      <c r="F41" s="1"/>
      <c r="H41">
        <f>+'Cost per Night (1)'!H46</f>
        <v>4</v>
      </c>
      <c r="J41" s="94">
        <f t="shared" si="8"/>
        <v>387.21827865817721</v>
      </c>
      <c r="K41" s="1">
        <f t="shared" si="9"/>
        <v>386.96249999999998</v>
      </c>
      <c r="L41" s="95">
        <f t="shared" si="10"/>
        <v>354.51283051521023</v>
      </c>
      <c r="M41" s="1"/>
      <c r="N41" s="87">
        <f>1500000</f>
        <v>1500000</v>
      </c>
      <c r="P41" s="94">
        <f t="shared" si="5"/>
        <v>1032.5820764218058</v>
      </c>
      <c r="Q41" s="1">
        <f t="shared" si="11"/>
        <v>1031.8999999999999</v>
      </c>
      <c r="R41" s="95">
        <f t="shared" si="12"/>
        <v>945.36754804056056</v>
      </c>
    </row>
    <row r="42" spans="1:18" x14ac:dyDescent="0.25">
      <c r="A42" t="str">
        <f>+'Cost per Night (1)'!A47</f>
        <v> Quintess </v>
      </c>
      <c r="B42" t="str">
        <f>+'Cost per Night (1)'!B47</f>
        <v>Gold</v>
      </c>
      <c r="C42" s="1">
        <f>+'Cost per Night (1)'!P47</f>
        <v>1890.9756461826994</v>
      </c>
      <c r="D42" s="1">
        <f>+'Simple Cost per Night (2)'!P47</f>
        <v>1883.3333333333333</v>
      </c>
      <c r="E42" s="1">
        <f>+'NPV Cost per Night (3)'!L47</f>
        <v>1702.6088884449398</v>
      </c>
      <c r="F42" s="1"/>
      <c r="H42">
        <f>+'Cost per Night (1)'!H47</f>
        <v>4</v>
      </c>
      <c r="J42" s="94">
        <f t="shared" si="8"/>
        <v>472.74391154567485</v>
      </c>
      <c r="K42" s="1">
        <f t="shared" si="9"/>
        <v>470.83333333333331</v>
      </c>
      <c r="L42" s="95">
        <f t="shared" si="10"/>
        <v>425.65222211123495</v>
      </c>
      <c r="M42" s="1"/>
      <c r="N42" s="87">
        <v>4000000</v>
      </c>
      <c r="P42" s="94">
        <f t="shared" si="5"/>
        <v>472.74391154567485</v>
      </c>
      <c r="Q42" s="1">
        <f t="shared" si="11"/>
        <v>470.83333333333331</v>
      </c>
      <c r="R42" s="95">
        <f t="shared" si="12"/>
        <v>425.65222211123495</v>
      </c>
    </row>
    <row r="43" spans="1:18" hidden="1" x14ac:dyDescent="0.25">
      <c r="A43">
        <f>+'Cost per Night (1)'!A48</f>
        <v>0</v>
      </c>
      <c r="B43">
        <f>+'Cost per Night (1)'!B48</f>
        <v>0</v>
      </c>
      <c r="C43" s="1" t="e">
        <f>+'Cost per Night (1)'!P48</f>
        <v>#DIV/0!</v>
      </c>
      <c r="D43" s="1" t="e">
        <f>+'Simple Cost per Night (2)'!P48</f>
        <v>#DIV/0!</v>
      </c>
      <c r="E43" s="1" t="e">
        <f>+'NPV Cost per Night (3)'!L48</f>
        <v>#DIV/0!</v>
      </c>
      <c r="F43" s="1"/>
      <c r="H43">
        <f>+'Cost per Night (1)'!H48</f>
        <v>4</v>
      </c>
      <c r="J43" s="94" t="e">
        <f t="shared" si="8"/>
        <v>#DIV/0!</v>
      </c>
      <c r="K43" s="1" t="e">
        <f t="shared" si="9"/>
        <v>#DIV/0!</v>
      </c>
      <c r="L43" s="95" t="e">
        <f t="shared" si="10"/>
        <v>#DIV/0!</v>
      </c>
      <c r="M43" s="1"/>
      <c r="N43" s="87">
        <v>4000000</v>
      </c>
      <c r="P43" s="94" t="e">
        <f t="shared" si="5"/>
        <v>#DIV/0!</v>
      </c>
      <c r="Q43" s="1" t="e">
        <f t="shared" si="11"/>
        <v>#DIV/0!</v>
      </c>
      <c r="R43" s="95" t="e">
        <f t="shared" si="12"/>
        <v>#DIV/0!</v>
      </c>
    </row>
    <row r="44" spans="1:18" hidden="1" x14ac:dyDescent="0.25">
      <c r="A44">
        <f>+'Cost per Night (1)'!A49</f>
        <v>0</v>
      </c>
      <c r="B44">
        <f>+'Cost per Night (1)'!B49</f>
        <v>0</v>
      </c>
      <c r="C44" s="1" t="e">
        <f>+'Cost per Night (1)'!P49</f>
        <v>#DIV/0!</v>
      </c>
      <c r="D44" s="1" t="e">
        <f>+'Simple Cost per Night (2)'!P49</f>
        <v>#DIV/0!</v>
      </c>
      <c r="E44" s="1" t="e">
        <f>+'NPV Cost per Night (3)'!L49</f>
        <v>#DIV/0!</v>
      </c>
      <c r="F44" s="1"/>
      <c r="H44">
        <f>+'Cost per Night (1)'!H49</f>
        <v>4</v>
      </c>
      <c r="J44" s="94" t="e">
        <f t="shared" si="8"/>
        <v>#DIV/0!</v>
      </c>
      <c r="K44" s="1" t="e">
        <f t="shared" si="9"/>
        <v>#DIV/0!</v>
      </c>
      <c r="L44" s="95" t="e">
        <f t="shared" si="10"/>
        <v>#DIV/0!</v>
      </c>
      <c r="M44" s="1"/>
      <c r="N44" s="87">
        <v>4000000</v>
      </c>
      <c r="P44" s="94" t="e">
        <f t="shared" si="5"/>
        <v>#DIV/0!</v>
      </c>
      <c r="Q44" s="1" t="e">
        <f t="shared" si="11"/>
        <v>#DIV/0!</v>
      </c>
      <c r="R44" s="95" t="e">
        <f t="shared" si="12"/>
        <v>#DIV/0!</v>
      </c>
    </row>
    <row r="45" spans="1:18" x14ac:dyDescent="0.25">
      <c r="A45" t="str">
        <f>+'Cost per Night (1)'!A50</f>
        <v> Quintess </v>
      </c>
      <c r="B45" t="str">
        <f>+'Cost per Night (1)'!B50</f>
        <v>Silver</v>
      </c>
      <c r="C45" s="1">
        <f>+'Cost per Night (1)'!P50</f>
        <v>1961.4634692740492</v>
      </c>
      <c r="D45" s="1">
        <f>+'Simple Cost per Night (2)'!P50</f>
        <v>1950</v>
      </c>
      <c r="E45" s="1">
        <f>+'NPV Cost per Night (3)'!L50</f>
        <v>1750.227936063987</v>
      </c>
      <c r="F45" s="1"/>
      <c r="H45">
        <f>+'Cost per Night (1)'!H50</f>
        <v>4</v>
      </c>
      <c r="J45" s="94">
        <f t="shared" si="8"/>
        <v>490.3658673185123</v>
      </c>
      <c r="K45" s="1">
        <f t="shared" si="9"/>
        <v>487.5</v>
      </c>
      <c r="L45" s="95">
        <f t="shared" si="10"/>
        <v>437.55698401599676</v>
      </c>
      <c r="M45" s="1"/>
      <c r="N45" s="87">
        <v>4000000</v>
      </c>
      <c r="P45" s="94">
        <f t="shared" si="5"/>
        <v>490.3658673185123</v>
      </c>
      <c r="Q45" s="1">
        <f t="shared" si="11"/>
        <v>487.5</v>
      </c>
      <c r="R45" s="95">
        <f t="shared" si="12"/>
        <v>437.55698401599676</v>
      </c>
    </row>
    <row r="46" spans="1:18" x14ac:dyDescent="0.25">
      <c r="A46" t="str">
        <f>+'Cost per Night (1)'!A67</f>
        <v xml:space="preserve"> Solstice Collection</v>
      </c>
      <c r="B46" t="str">
        <f>+'Cost per Night (1)'!B67</f>
        <v>Sky</v>
      </c>
      <c r="C46" s="1">
        <f>+'Cost per Night (1)'!P67</f>
        <v>1018.5030535614793</v>
      </c>
      <c r="D46" s="1">
        <f>+'Simple Cost per Night (2)'!P51</f>
        <v>1017.5</v>
      </c>
      <c r="E46" s="1">
        <f>+'NPV Cost per Night (3)'!L51</f>
        <v>930.99759611819661</v>
      </c>
      <c r="F46" s="1"/>
      <c r="H46">
        <f>+'Cost per Night (1)'!H67</f>
        <v>4</v>
      </c>
      <c r="J46" s="94">
        <f t="shared" si="8"/>
        <v>254.62576339036983</v>
      </c>
      <c r="K46" s="1">
        <f t="shared" si="9"/>
        <v>254.375</v>
      </c>
      <c r="L46" s="95">
        <f t="shared" si="10"/>
        <v>232.74939902954915</v>
      </c>
      <c r="M46" s="1"/>
      <c r="N46" s="87">
        <v>3750000</v>
      </c>
      <c r="P46" s="94">
        <f t="shared" si="5"/>
        <v>271.60081428306114</v>
      </c>
      <c r="Q46" s="1">
        <f t="shared" si="11"/>
        <v>271.33333333333331</v>
      </c>
      <c r="R46" s="95">
        <f t="shared" si="12"/>
        <v>248.26602563151908</v>
      </c>
    </row>
    <row r="47" spans="1:18" x14ac:dyDescent="0.25">
      <c r="A47" t="str">
        <f>+'Cost per Night (1)'!A66</f>
        <v xml:space="preserve"> Solstice Collection</v>
      </c>
      <c r="B47" t="str">
        <f>+'Cost per Night (1)'!B66</f>
        <v>Signature</v>
      </c>
      <c r="C47" s="1">
        <f>+'Cost per Night (1)'!P66</f>
        <v>1574.0122142459172</v>
      </c>
      <c r="D47" s="1">
        <f>+'Simple Cost per Night (2)'!P52</f>
        <v>1570</v>
      </c>
      <c r="E47" s="1">
        <f>+'NPV Cost per Night (3)'!L52</f>
        <v>1427.7463941772949</v>
      </c>
      <c r="F47" s="1"/>
      <c r="H47">
        <f>+'Cost per Night (1)'!H66</f>
        <v>4</v>
      </c>
      <c r="J47" s="94">
        <f t="shared" si="8"/>
        <v>393.50305356147931</v>
      </c>
      <c r="K47" s="1">
        <f t="shared" si="9"/>
        <v>392.5</v>
      </c>
      <c r="L47" s="95">
        <f t="shared" si="10"/>
        <v>356.93659854432372</v>
      </c>
      <c r="M47" s="1"/>
      <c r="N47" s="87">
        <v>2750000</v>
      </c>
      <c r="P47" s="94">
        <f t="shared" si="5"/>
        <v>572.36807790760622</v>
      </c>
      <c r="Q47" s="1">
        <f t="shared" si="11"/>
        <v>570.90909090909088</v>
      </c>
      <c r="R47" s="95">
        <f t="shared" si="12"/>
        <v>519.18050697356182</v>
      </c>
    </row>
    <row r="48" spans="1:18" x14ac:dyDescent="0.25">
      <c r="A48" t="str">
        <f>+'Cost per Night (1)'!A51</f>
        <v xml:space="preserve"> Homeslice</v>
      </c>
      <c r="B48" t="str">
        <f>+'Cost per Night (1)'!B51</f>
        <v xml:space="preserve"> </v>
      </c>
      <c r="C48" s="1">
        <f>+'Cost per Night (1)'!P51</f>
        <v>964.50382581995041</v>
      </c>
      <c r="D48" s="1">
        <f>+'Simple Cost per Night (2)'!P53</f>
        <v>892.85714285714289</v>
      </c>
      <c r="E48" s="1">
        <f>+'NPV Cost per Night (3)'!L53</f>
        <v>633.9554729756286</v>
      </c>
      <c r="F48" s="1"/>
      <c r="H48">
        <f>+'Cost per Night (1)'!H51</f>
        <v>4</v>
      </c>
      <c r="J48" s="94">
        <f t="shared" si="8"/>
        <v>241.1259564549876</v>
      </c>
      <c r="K48" s="1">
        <f t="shared" si="9"/>
        <v>223.21428571428572</v>
      </c>
      <c r="L48" s="95">
        <f t="shared" si="10"/>
        <v>158.48886824390715</v>
      </c>
      <c r="M48" s="1"/>
      <c r="N48" s="87">
        <v>1750000</v>
      </c>
      <c r="P48" s="94">
        <f t="shared" si="5"/>
        <v>551.14504332568595</v>
      </c>
      <c r="Q48" s="1">
        <f t="shared" si="11"/>
        <v>510.20408163265307</v>
      </c>
      <c r="R48" s="95">
        <f t="shared" si="12"/>
        <v>362.26027027178776</v>
      </c>
    </row>
    <row r="49" spans="1:18" x14ac:dyDescent="0.25">
      <c r="A49" t="str">
        <f>+'Cost per Night (1)'!A52</f>
        <v xml:space="preserve"> 21-5 (Europe)</v>
      </c>
      <c r="B49" t="str">
        <f>+'Cost per Night (1)'!B52</f>
        <v xml:space="preserve"> </v>
      </c>
      <c r="C49" s="1">
        <f>+'Cost per Night (1)'!P52</f>
        <v>914.60561120259399</v>
      </c>
      <c r="D49" s="1">
        <f>+'Simple Cost per Night (2)'!P54</f>
        <v>809.52380952380963</v>
      </c>
      <c r="E49" s="1">
        <f>+'NPV Cost per Night (3)'!L54</f>
        <v>470.55256230515732</v>
      </c>
      <c r="F49" s="1"/>
      <c r="H49">
        <f>+'Cost per Night (1)'!H52</f>
        <v>4</v>
      </c>
      <c r="J49" s="94">
        <f t="shared" si="8"/>
        <v>228.6514028006485</v>
      </c>
      <c r="K49" s="1">
        <f t="shared" si="9"/>
        <v>202.38095238095241</v>
      </c>
      <c r="L49" s="95">
        <f t="shared" si="10"/>
        <v>117.63814057628933</v>
      </c>
      <c r="M49" s="1"/>
      <c r="N49" s="87">
        <f>1000000*1.4</f>
        <v>1400000</v>
      </c>
      <c r="P49" s="94">
        <f t="shared" si="5"/>
        <v>653.2897222875672</v>
      </c>
      <c r="Q49" s="1">
        <f t="shared" si="11"/>
        <v>578.23129251700686</v>
      </c>
      <c r="R49" s="95">
        <f t="shared" si="12"/>
        <v>336.10897307511237</v>
      </c>
    </row>
    <row r="50" spans="1:18" hidden="1" x14ac:dyDescent="0.25">
      <c r="A50">
        <f>+'Cost per Night (1)'!A53</f>
        <v>0</v>
      </c>
      <c r="B50">
        <f>+'Cost per Night (1)'!B53</f>
        <v>0</v>
      </c>
      <c r="C50" s="1">
        <f>+'Cost per Night (1)'!P53</f>
        <v>0</v>
      </c>
      <c r="D50" s="1">
        <f>+'Simple Cost per Night (2)'!P55</f>
        <v>0</v>
      </c>
      <c r="E50" s="1">
        <f>+'NPV Cost per Night (3)'!L55</f>
        <v>0</v>
      </c>
      <c r="F50" s="1"/>
      <c r="H50">
        <f>+'Cost per Night (1)'!H53</f>
        <v>0</v>
      </c>
      <c r="J50" s="94" t="e">
        <f t="shared" si="8"/>
        <v>#DIV/0!</v>
      </c>
      <c r="K50" s="1" t="e">
        <f t="shared" si="9"/>
        <v>#DIV/0!</v>
      </c>
      <c r="L50" s="95" t="e">
        <f t="shared" si="10"/>
        <v>#DIV/0!</v>
      </c>
      <c r="M50" s="1"/>
      <c r="N50" s="87"/>
      <c r="P50" s="94" t="e">
        <f t="shared" si="5"/>
        <v>#DIV/0!</v>
      </c>
      <c r="Q50" s="1" t="e">
        <f t="shared" si="11"/>
        <v>#DIV/0!</v>
      </c>
      <c r="R50" s="95" t="e">
        <f t="shared" si="12"/>
        <v>#DIV/0!</v>
      </c>
    </row>
    <row r="51" spans="1:18" hidden="1" x14ac:dyDescent="0.25">
      <c r="A51">
        <f>+'Cost per Night (1)'!A54</f>
        <v>0</v>
      </c>
      <c r="B51">
        <f>+'Cost per Night (1)'!B54</f>
        <v>0</v>
      </c>
      <c r="C51" s="1">
        <f>+'Cost per Night (1)'!P54</f>
        <v>0</v>
      </c>
      <c r="D51" s="1">
        <f>+'Simple Cost per Night (2)'!P56</f>
        <v>0</v>
      </c>
      <c r="E51" s="1">
        <f>+'NPV Cost per Night (3)'!L56</f>
        <v>0</v>
      </c>
      <c r="F51" s="1"/>
      <c r="H51">
        <f>+'Cost per Night (1)'!H54</f>
        <v>4</v>
      </c>
      <c r="J51" s="94">
        <f t="shared" si="8"/>
        <v>0</v>
      </c>
      <c r="K51" s="1">
        <f t="shared" si="9"/>
        <v>0</v>
      </c>
      <c r="L51" s="95">
        <f t="shared" si="10"/>
        <v>0</v>
      </c>
      <c r="M51" s="1"/>
      <c r="N51" s="87">
        <v>3000000</v>
      </c>
      <c r="P51" s="94">
        <f t="shared" si="5"/>
        <v>0</v>
      </c>
      <c r="Q51" s="1">
        <f t="shared" si="11"/>
        <v>0</v>
      </c>
      <c r="R51" s="95">
        <f t="shared" si="12"/>
        <v>0</v>
      </c>
    </row>
    <row r="52" spans="1:18" hidden="1" x14ac:dyDescent="0.25">
      <c r="A52">
        <f>+'Cost per Night (1)'!A55</f>
        <v>0</v>
      </c>
      <c r="B52">
        <f>+'Cost per Night (1)'!B55</f>
        <v>0</v>
      </c>
      <c r="C52" s="1">
        <f>+'Cost per Night (1)'!P55</f>
        <v>0</v>
      </c>
      <c r="D52" s="1">
        <f>+'Simple Cost per Night (2)'!P57</f>
        <v>0</v>
      </c>
      <c r="E52" s="1">
        <f>+'NPV Cost per Night (3)'!L57</f>
        <v>0</v>
      </c>
      <c r="F52" s="1"/>
      <c r="H52">
        <f>+'Cost per Night (1)'!H55</f>
        <v>4</v>
      </c>
      <c r="J52" s="94">
        <f t="shared" si="8"/>
        <v>0</v>
      </c>
      <c r="K52" s="1">
        <f t="shared" si="9"/>
        <v>0</v>
      </c>
      <c r="L52" s="95">
        <f t="shared" si="10"/>
        <v>0</v>
      </c>
      <c r="M52" s="1"/>
      <c r="N52" s="87">
        <v>3000000</v>
      </c>
      <c r="P52" s="94">
        <f t="shared" si="5"/>
        <v>0</v>
      </c>
      <c r="Q52" s="1">
        <f t="shared" si="11"/>
        <v>0</v>
      </c>
      <c r="R52" s="95">
        <f t="shared" si="12"/>
        <v>0</v>
      </c>
    </row>
    <row r="53" spans="1:18" hidden="1" x14ac:dyDescent="0.25">
      <c r="A53">
        <f>+'Cost per Night (1)'!A56</f>
        <v>0</v>
      </c>
      <c r="B53">
        <f>+'Cost per Night (1)'!B56</f>
        <v>0</v>
      </c>
      <c r="C53" s="1">
        <f>+'Cost per Night (1)'!P56</f>
        <v>0</v>
      </c>
      <c r="D53" s="1">
        <f>+'Simple Cost per Night (2)'!P58</f>
        <v>0</v>
      </c>
      <c r="E53" s="1">
        <f>+'NPV Cost per Night (3)'!L58</f>
        <v>0</v>
      </c>
      <c r="F53" s="1"/>
      <c r="H53">
        <f>+'Cost per Night (1)'!H56</f>
        <v>4</v>
      </c>
      <c r="J53" s="94">
        <f t="shared" si="8"/>
        <v>0</v>
      </c>
      <c r="K53" s="1">
        <f t="shared" si="9"/>
        <v>0</v>
      </c>
      <c r="L53" s="95">
        <f t="shared" si="10"/>
        <v>0</v>
      </c>
      <c r="M53" s="1"/>
      <c r="N53" s="87">
        <v>3000000</v>
      </c>
      <c r="P53" s="94">
        <f t="shared" si="5"/>
        <v>0</v>
      </c>
      <c r="Q53" s="1">
        <f t="shared" si="11"/>
        <v>0</v>
      </c>
      <c r="R53" s="95">
        <f t="shared" si="12"/>
        <v>0</v>
      </c>
    </row>
    <row r="54" spans="1:18" hidden="1" x14ac:dyDescent="0.25">
      <c r="A54">
        <f>+'Cost per Night (1)'!A57</f>
        <v>0</v>
      </c>
      <c r="B54">
        <f>+'Cost per Night (1)'!B57</f>
        <v>0</v>
      </c>
      <c r="C54" s="1">
        <f>+'Cost per Night (1)'!P57</f>
        <v>0</v>
      </c>
      <c r="D54" s="1">
        <f>+'Simple Cost per Night (2)'!P59</f>
        <v>0</v>
      </c>
      <c r="E54" s="1">
        <f>+'NPV Cost per Night (3)'!L59</f>
        <v>0</v>
      </c>
      <c r="F54" s="1"/>
      <c r="H54">
        <f>+'Cost per Night (1)'!H57</f>
        <v>4</v>
      </c>
      <c r="J54" s="94">
        <f t="shared" si="8"/>
        <v>0</v>
      </c>
      <c r="K54" s="1">
        <f t="shared" si="9"/>
        <v>0</v>
      </c>
      <c r="L54" s="95">
        <f t="shared" si="10"/>
        <v>0</v>
      </c>
      <c r="M54" s="1"/>
      <c r="N54" s="87">
        <v>3000000</v>
      </c>
      <c r="P54" s="94">
        <f t="shared" si="5"/>
        <v>0</v>
      </c>
      <c r="Q54" s="1">
        <f t="shared" si="11"/>
        <v>0</v>
      </c>
      <c r="R54" s="95">
        <f t="shared" si="12"/>
        <v>0</v>
      </c>
    </row>
    <row r="55" spans="1:18" hidden="1" x14ac:dyDescent="0.25">
      <c r="A55">
        <f>+'Cost per Night (1)'!A58</f>
        <v>0</v>
      </c>
      <c r="B55">
        <f>+'Cost per Night (1)'!B58</f>
        <v>0</v>
      </c>
      <c r="C55" s="1">
        <f>+'Cost per Night (1)'!P58</f>
        <v>0</v>
      </c>
      <c r="D55" s="1">
        <f>+'Simple Cost per Night (2)'!P60</f>
        <v>0</v>
      </c>
      <c r="E55" s="1">
        <f>+'NPV Cost per Night (3)'!L60</f>
        <v>0</v>
      </c>
      <c r="F55" s="1"/>
      <c r="H55">
        <f>+'Cost per Night (1)'!H58</f>
        <v>4</v>
      </c>
      <c r="J55" s="94">
        <f t="shared" si="8"/>
        <v>0</v>
      </c>
      <c r="K55" s="1">
        <f t="shared" si="9"/>
        <v>0</v>
      </c>
      <c r="L55" s="95">
        <f t="shared" si="10"/>
        <v>0</v>
      </c>
      <c r="M55" s="1"/>
      <c r="N55" s="87">
        <v>2000000</v>
      </c>
      <c r="P55" s="94">
        <f t="shared" si="5"/>
        <v>0</v>
      </c>
      <c r="Q55" s="1">
        <f t="shared" si="11"/>
        <v>0</v>
      </c>
      <c r="R55" s="95">
        <f t="shared" si="12"/>
        <v>0</v>
      </c>
    </row>
    <row r="56" spans="1:18" hidden="1" x14ac:dyDescent="0.25">
      <c r="A56">
        <f>+'Cost per Night (1)'!A59</f>
        <v>0</v>
      </c>
      <c r="B56">
        <f>+'Cost per Night (1)'!B59</f>
        <v>0</v>
      </c>
      <c r="C56" s="1">
        <f>+'Cost per Night (1)'!P59</f>
        <v>0</v>
      </c>
      <c r="D56" s="1">
        <f>+'Simple Cost per Night (2)'!P61</f>
        <v>0</v>
      </c>
      <c r="E56" s="1">
        <f>+'NPV Cost per Night (3)'!L61</f>
        <v>0</v>
      </c>
      <c r="F56" s="1"/>
      <c r="H56">
        <f>+'Cost per Night (1)'!H59</f>
        <v>4</v>
      </c>
      <c r="J56" s="94">
        <f t="shared" si="8"/>
        <v>0</v>
      </c>
      <c r="K56" s="1">
        <f t="shared" si="9"/>
        <v>0</v>
      </c>
      <c r="L56" s="95">
        <f t="shared" si="10"/>
        <v>0</v>
      </c>
      <c r="M56" s="1"/>
      <c r="N56" s="87">
        <v>2000000</v>
      </c>
      <c r="P56" s="94">
        <f t="shared" si="5"/>
        <v>0</v>
      </c>
      <c r="Q56" s="1">
        <f t="shared" si="11"/>
        <v>0</v>
      </c>
      <c r="R56" s="95">
        <f t="shared" si="12"/>
        <v>0</v>
      </c>
    </row>
    <row r="57" spans="1:18" hidden="1" x14ac:dyDescent="0.25">
      <c r="A57">
        <f>+'Cost per Night (1)'!A60</f>
        <v>0</v>
      </c>
      <c r="B57">
        <f>+'Cost per Night (1)'!B60</f>
        <v>0</v>
      </c>
      <c r="C57" s="1">
        <f>+'Cost per Night (1)'!P60</f>
        <v>0</v>
      </c>
      <c r="D57" s="1">
        <f>+'Simple Cost per Night (2)'!P62</f>
        <v>0</v>
      </c>
      <c r="E57" s="1">
        <f>+'NPV Cost per Night (3)'!L62</f>
        <v>0</v>
      </c>
      <c r="F57" s="1"/>
      <c r="H57">
        <f>+'Cost per Night (1)'!H60</f>
        <v>4</v>
      </c>
      <c r="J57" s="94">
        <f t="shared" si="8"/>
        <v>0</v>
      </c>
      <c r="K57" s="1">
        <f t="shared" si="9"/>
        <v>0</v>
      </c>
      <c r="L57" s="95">
        <f t="shared" si="10"/>
        <v>0</v>
      </c>
      <c r="M57" s="1"/>
      <c r="N57" s="87">
        <v>2000000</v>
      </c>
      <c r="P57" s="94">
        <f t="shared" si="5"/>
        <v>0</v>
      </c>
      <c r="Q57" s="1">
        <f t="shared" si="11"/>
        <v>0</v>
      </c>
      <c r="R57" s="95">
        <f t="shared" si="12"/>
        <v>0</v>
      </c>
    </row>
    <row r="58" spans="1:18" hidden="1" x14ac:dyDescent="0.25">
      <c r="A58">
        <f>+'Cost per Night (1)'!A61</f>
        <v>0</v>
      </c>
      <c r="B58">
        <f>+'Cost per Night (1)'!B61</f>
        <v>0</v>
      </c>
      <c r="C58" s="1">
        <f>+'Cost per Night (1)'!P61</f>
        <v>0</v>
      </c>
      <c r="D58" s="1">
        <f>+'Simple Cost per Night (2)'!P63</f>
        <v>0</v>
      </c>
      <c r="E58" s="1">
        <f>+'NPV Cost per Night (3)'!L63</f>
        <v>0</v>
      </c>
      <c r="F58" s="1"/>
      <c r="H58">
        <f>+'Cost per Night (1)'!H61</f>
        <v>4</v>
      </c>
      <c r="J58" s="94">
        <f t="shared" si="8"/>
        <v>0</v>
      </c>
      <c r="K58" s="1">
        <f t="shared" si="9"/>
        <v>0</v>
      </c>
      <c r="L58" s="95">
        <f t="shared" si="10"/>
        <v>0</v>
      </c>
      <c r="M58" s="1"/>
      <c r="N58" s="87">
        <v>2000000</v>
      </c>
      <c r="P58" s="94">
        <f t="shared" si="5"/>
        <v>0</v>
      </c>
      <c r="Q58" s="1">
        <f t="shared" si="11"/>
        <v>0</v>
      </c>
      <c r="R58" s="95">
        <f t="shared" si="12"/>
        <v>0</v>
      </c>
    </row>
    <row r="59" spans="1:18" hidden="1" x14ac:dyDescent="0.25">
      <c r="A59">
        <f>+'Cost per Night (1)'!A62</f>
        <v>0</v>
      </c>
      <c r="B59">
        <f>+'Cost per Night (1)'!B62</f>
        <v>0</v>
      </c>
      <c r="C59" s="1">
        <f>+'Cost per Night (1)'!P62</f>
        <v>0</v>
      </c>
      <c r="D59" s="1">
        <f>+'Simple Cost per Night (2)'!P64</f>
        <v>0</v>
      </c>
      <c r="E59" s="1">
        <f>+'NPV Cost per Night (3)'!L64</f>
        <v>0</v>
      </c>
      <c r="F59" s="1"/>
      <c r="H59">
        <f>+'Cost per Night (1)'!H62</f>
        <v>4</v>
      </c>
      <c r="J59" s="94">
        <f t="shared" si="8"/>
        <v>0</v>
      </c>
      <c r="K59" s="1">
        <f t="shared" si="9"/>
        <v>0</v>
      </c>
      <c r="L59" s="95">
        <f t="shared" si="10"/>
        <v>0</v>
      </c>
      <c r="M59" s="1"/>
      <c r="N59" s="87">
        <v>1000000</v>
      </c>
      <c r="P59" s="94">
        <f t="shared" si="5"/>
        <v>0</v>
      </c>
      <c r="Q59" s="1">
        <f t="shared" si="11"/>
        <v>0</v>
      </c>
      <c r="R59" s="95">
        <f t="shared" si="12"/>
        <v>0</v>
      </c>
    </row>
    <row r="60" spans="1:18" hidden="1" x14ac:dyDescent="0.25">
      <c r="A60">
        <f>+'Cost per Night (1)'!A63</f>
        <v>0</v>
      </c>
      <c r="B60">
        <f>+'Cost per Night (1)'!B63</f>
        <v>0</v>
      </c>
      <c r="C60" s="1">
        <f>+'Cost per Night (1)'!P63</f>
        <v>0</v>
      </c>
      <c r="D60" s="1">
        <f>+'Simple Cost per Night (2)'!P65</f>
        <v>0</v>
      </c>
      <c r="E60" s="1">
        <f>+'NPV Cost per Night (3)'!L65</f>
        <v>0</v>
      </c>
      <c r="F60" s="1"/>
      <c r="H60">
        <f>+'Cost per Night (1)'!H63</f>
        <v>4</v>
      </c>
      <c r="J60" s="94">
        <f t="shared" si="8"/>
        <v>0</v>
      </c>
      <c r="K60" s="1">
        <f t="shared" si="9"/>
        <v>0</v>
      </c>
      <c r="L60" s="95">
        <f t="shared" si="10"/>
        <v>0</v>
      </c>
      <c r="M60" s="1"/>
      <c r="N60" s="87">
        <v>1000000</v>
      </c>
      <c r="P60" s="94">
        <f t="shared" si="5"/>
        <v>0</v>
      </c>
      <c r="Q60" s="1">
        <f t="shared" si="11"/>
        <v>0</v>
      </c>
      <c r="R60" s="95">
        <f t="shared" si="12"/>
        <v>0</v>
      </c>
    </row>
    <row r="61" spans="1:18" hidden="1" x14ac:dyDescent="0.25">
      <c r="A61">
        <f>+'Cost per Night (1)'!A64</f>
        <v>0</v>
      </c>
      <c r="B61">
        <f>+'Cost per Night (1)'!B64</f>
        <v>0</v>
      </c>
      <c r="C61" s="1">
        <f>+'Cost per Night (1)'!P64</f>
        <v>0</v>
      </c>
      <c r="D61" s="1">
        <f>+'Simple Cost per Night (2)'!P66</f>
        <v>0</v>
      </c>
      <c r="E61" s="1">
        <f>+'NPV Cost per Night (3)'!L66</f>
        <v>0</v>
      </c>
      <c r="F61" s="1"/>
      <c r="H61">
        <f>+'Cost per Night (1)'!H64</f>
        <v>4</v>
      </c>
      <c r="J61" s="94">
        <f t="shared" si="8"/>
        <v>0</v>
      </c>
      <c r="K61" s="1">
        <f t="shared" si="9"/>
        <v>0</v>
      </c>
      <c r="L61" s="95">
        <f t="shared" si="10"/>
        <v>0</v>
      </c>
      <c r="M61" s="1"/>
      <c r="N61" s="87">
        <v>1000000</v>
      </c>
      <c r="P61" s="94">
        <f t="shared" si="5"/>
        <v>0</v>
      </c>
      <c r="Q61" s="1">
        <f t="shared" si="11"/>
        <v>0</v>
      </c>
      <c r="R61" s="95">
        <f t="shared" si="12"/>
        <v>0</v>
      </c>
    </row>
    <row r="62" spans="1:18" hidden="1" x14ac:dyDescent="0.25">
      <c r="A62">
        <f>+'Cost per Night (1)'!A65</f>
        <v>0</v>
      </c>
      <c r="B62">
        <f>+'Cost per Night (1)'!B65</f>
        <v>0</v>
      </c>
      <c r="C62" s="1">
        <f>+'Cost per Night (1)'!P65</f>
        <v>0</v>
      </c>
      <c r="D62" s="1">
        <f>+'Simple Cost per Night (2)'!P67</f>
        <v>0</v>
      </c>
      <c r="E62" s="1">
        <f>+'NPV Cost per Night (3)'!L67</f>
        <v>0</v>
      </c>
      <c r="F62" s="1"/>
      <c r="H62">
        <f>+'Cost per Night (1)'!H65</f>
        <v>4</v>
      </c>
      <c r="J62" s="94">
        <f t="shared" si="8"/>
        <v>0</v>
      </c>
      <c r="K62" s="1">
        <f t="shared" si="9"/>
        <v>0</v>
      </c>
      <c r="L62" s="95">
        <f t="shared" si="10"/>
        <v>0</v>
      </c>
      <c r="M62" s="1"/>
      <c r="N62" s="87">
        <v>1000000</v>
      </c>
      <c r="P62" s="94">
        <f t="shared" si="5"/>
        <v>0</v>
      </c>
      <c r="Q62" s="1">
        <f t="shared" si="11"/>
        <v>0</v>
      </c>
      <c r="R62" s="95">
        <f t="shared" si="12"/>
        <v>0</v>
      </c>
    </row>
    <row r="63" spans="1:18" x14ac:dyDescent="0.25">
      <c r="D63" s="1"/>
      <c r="J63" s="78"/>
      <c r="K63" s="12"/>
      <c r="L63" s="79"/>
      <c r="P63" s="78"/>
      <c r="Q63" s="12"/>
      <c r="R63" s="79"/>
    </row>
    <row r="67" spans="1:2" ht="13" x14ac:dyDescent="0.3">
      <c r="A67" t="s">
        <v>104</v>
      </c>
    </row>
    <row r="68" spans="1:2" x14ac:dyDescent="0.25">
      <c r="B68" t="s">
        <v>91</v>
      </c>
    </row>
    <row r="69" spans="1:2" x14ac:dyDescent="0.25">
      <c r="B69" t="s">
        <v>90</v>
      </c>
    </row>
    <row r="70" spans="1:2" x14ac:dyDescent="0.25">
      <c r="B70" t="s">
        <v>89</v>
      </c>
    </row>
    <row r="72" spans="1:2" ht="13" x14ac:dyDescent="0.3">
      <c r="A72" s="46" t="s">
        <v>103</v>
      </c>
    </row>
    <row r="73" spans="1:2" x14ac:dyDescent="0.25">
      <c r="B73" t="s">
        <v>100</v>
      </c>
    </row>
    <row r="74" spans="1:2" x14ac:dyDescent="0.25">
      <c r="B74" t="s">
        <v>101</v>
      </c>
    </row>
    <row r="75" spans="1:2" x14ac:dyDescent="0.25">
      <c r="B75" t="s">
        <v>102</v>
      </c>
    </row>
  </sheetData>
  <mergeCells count="3">
    <mergeCell ref="C3:E3"/>
    <mergeCell ref="J3:L3"/>
    <mergeCell ref="P3:R3"/>
  </mergeCells>
  <phoneticPr fontId="0" type="noConversion"/>
  <pageMargins left="0.25" right="0.25" top="0.5" bottom="0.5" header="0.25" footer="0.5"/>
  <pageSetup scale="66" orientation="landscape" horizontalDpi="4294967293" verticalDpi="0" r:id="rId1"/>
  <headerFooter alignWithMargins="0">
    <oddFooter>&amp;RCopyright SherpaReport.com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 (1)</vt:lpstr>
      <vt:lpstr>Cost per Night (1)</vt:lpstr>
      <vt:lpstr>Instructions (2)</vt:lpstr>
      <vt:lpstr>Simple Cost per Night (2)</vt:lpstr>
      <vt:lpstr>Instructions (3)</vt:lpstr>
      <vt:lpstr>NPV Cost per Night (3)</vt:lpstr>
      <vt:lpstr>COMPARE RESULTS</vt:lpstr>
    </vt:vector>
  </TitlesOfParts>
  <Company>SherpaReport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Destination Club Cost Per Night</dc:title>
  <dc:creator>Nick</dc:creator>
  <cp:lastModifiedBy>nick copley</cp:lastModifiedBy>
  <dcterms:created xsi:type="dcterms:W3CDTF">2007-02-26T02:55:09Z</dcterms:created>
  <dcterms:modified xsi:type="dcterms:W3CDTF">2023-02-15T23:03:03Z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SherpaReport</vt:lpwstr>
  </property>
</Properties>
</file>